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5\"/>
    </mc:Choice>
  </mc:AlternateContent>
  <xr:revisionPtr revIDLastSave="0" documentId="13_ncr:1_{FF5E531A-B467-4274-ABE2-0FF1A6CCBAA3}" xr6:coauthVersionLast="36" xr6:coauthVersionMax="36" xr10:uidLastSave="{00000000-0000-0000-0000-000000000000}"/>
  <bookViews>
    <workbookView xWindow="0" yWindow="0" windowWidth="23040" windowHeight="7788" firstSheet="8" activeTab="11" xr2:uid="{B5539C8C-BF13-4503-B4EE-4D010FD18372}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5" r:id="rId5"/>
    <sheet name="Giugno 2025" sheetId="6" r:id="rId6"/>
    <sheet name="Luglio 2025" sheetId="7" r:id="rId7"/>
    <sheet name="Agosto 2025" sheetId="8" r:id="rId8"/>
    <sheet name="Settembre 2025" sheetId="9" r:id="rId9"/>
    <sheet name="Ottobre 2025" sheetId="10" r:id="rId10"/>
    <sheet name="Novembre 2025" sheetId="11" r:id="rId11"/>
    <sheet name="Dicembre 2025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2" l="1"/>
  <c r="G21" i="12"/>
  <c r="G14" i="12"/>
  <c r="G9" i="12"/>
  <c r="G4" i="12"/>
  <c r="L40" i="12"/>
  <c r="L39" i="12"/>
  <c r="L38" i="12"/>
  <c r="L37" i="12"/>
  <c r="L36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I19" i="12"/>
  <c r="H19" i="12"/>
  <c r="L18" i="12"/>
  <c r="L17" i="12"/>
  <c r="L14" i="12"/>
  <c r="L13" i="12"/>
  <c r="L12" i="12"/>
  <c r="L11" i="12"/>
  <c r="L10" i="12"/>
  <c r="H10" i="12"/>
  <c r="L9" i="12"/>
  <c r="L8" i="12"/>
  <c r="L7" i="12"/>
  <c r="L6" i="12"/>
  <c r="L5" i="12"/>
  <c r="L4" i="12"/>
  <c r="F40" i="12" l="1"/>
  <c r="F39" i="12"/>
  <c r="F38" i="12"/>
  <c r="F37" i="12"/>
  <c r="F36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4" i="12"/>
  <c r="F13" i="12"/>
  <c r="F12" i="12"/>
  <c r="F11" i="12"/>
  <c r="F10" i="12"/>
  <c r="F9" i="12"/>
  <c r="F8" i="12"/>
  <c r="F7" i="12"/>
  <c r="F6" i="12"/>
  <c r="F5" i="12"/>
  <c r="F4" i="12"/>
  <c r="G35" i="11"/>
  <c r="G30" i="11"/>
  <c r="G21" i="11"/>
  <c r="G14" i="11"/>
  <c r="G9" i="11"/>
  <c r="G5" i="11"/>
  <c r="L5" i="11"/>
  <c r="L6" i="11"/>
  <c r="L7" i="11"/>
  <c r="L8" i="11"/>
  <c r="L9" i="11"/>
  <c r="L10" i="11"/>
  <c r="L11" i="11"/>
  <c r="L12" i="11"/>
  <c r="L13" i="11"/>
  <c r="L14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" i="11"/>
  <c r="G4" i="11"/>
  <c r="G20" i="10"/>
  <c r="G8" i="10"/>
  <c r="G5" i="10"/>
  <c r="G33" i="10"/>
  <c r="G31" i="10"/>
  <c r="G27" i="10"/>
  <c r="G26" i="10"/>
  <c r="I21" i="10" l="1"/>
  <c r="I20" i="10"/>
  <c r="I17" i="10"/>
  <c r="I16" i="10"/>
  <c r="I11" i="10"/>
  <c r="I10" i="10"/>
  <c r="I8" i="10"/>
  <c r="I7" i="10"/>
  <c r="I6" i="10"/>
  <c r="I5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26" i="10"/>
  <c r="L44" i="10"/>
  <c r="L43" i="10"/>
  <c r="L42" i="10"/>
  <c r="L40" i="10"/>
  <c r="L38" i="10"/>
  <c r="L37" i="10"/>
  <c r="L34" i="10"/>
  <c r="L32" i="10"/>
  <c r="L30" i="10"/>
  <c r="L29" i="10"/>
  <c r="L28" i="10"/>
  <c r="L27" i="10"/>
  <c r="A27" i="10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H21" i="10"/>
  <c r="L21" i="10" s="1"/>
  <c r="D21" i="10"/>
  <c r="F21" i="10" s="1"/>
  <c r="H20" i="10"/>
  <c r="L20" i="10" s="1"/>
  <c r="D20" i="10"/>
  <c r="F20" i="10" s="1"/>
  <c r="H19" i="10"/>
  <c r="L19" i="10" s="1"/>
  <c r="D19" i="10"/>
  <c r="F19" i="10" s="1"/>
  <c r="H18" i="10"/>
  <c r="L18" i="10" s="1"/>
  <c r="D18" i="10"/>
  <c r="F18" i="10" s="1"/>
  <c r="H17" i="10"/>
  <c r="L17" i="10" s="1"/>
  <c r="D17" i="10"/>
  <c r="F17" i="10" s="1"/>
  <c r="H16" i="10"/>
  <c r="L16" i="10" s="1"/>
  <c r="D16" i="10"/>
  <c r="F16" i="10" s="1"/>
  <c r="H15" i="10"/>
  <c r="L15" i="10" s="1"/>
  <c r="D15" i="10"/>
  <c r="F15" i="10" s="1"/>
  <c r="H14" i="10"/>
  <c r="L14" i="10" s="1"/>
  <c r="E14" i="10"/>
  <c r="D14" i="10"/>
  <c r="L13" i="10"/>
  <c r="F13" i="10"/>
  <c r="H12" i="10"/>
  <c r="L12" i="10" s="1"/>
  <c r="D12" i="10"/>
  <c r="F12" i="10" s="1"/>
  <c r="H11" i="10"/>
  <c r="D11" i="10"/>
  <c r="F11" i="10" s="1"/>
  <c r="H10" i="10"/>
  <c r="L10" i="10" s="1"/>
  <c r="E10" i="10"/>
  <c r="D10" i="10"/>
  <c r="H9" i="10"/>
  <c r="L9" i="10" s="1"/>
  <c r="D9" i="10"/>
  <c r="F9" i="10" s="1"/>
  <c r="H8" i="10"/>
  <c r="L8" i="10" s="1"/>
  <c r="D8" i="10"/>
  <c r="F8" i="10" s="1"/>
  <c r="H7" i="10"/>
  <c r="L7" i="10" s="1"/>
  <c r="E7" i="10"/>
  <c r="D7" i="10"/>
  <c r="H6" i="10"/>
  <c r="D6" i="10"/>
  <c r="F6" i="10" s="1"/>
  <c r="H5" i="10"/>
  <c r="L5" i="10" s="1"/>
  <c r="D5" i="10"/>
  <c r="F5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H4" i="10"/>
  <c r="E4" i="10"/>
  <c r="D4" i="10"/>
  <c r="L11" i="10" l="1"/>
  <c r="L6" i="10"/>
  <c r="L33" i="10"/>
  <c r="L31" i="10"/>
  <c r="L39" i="10"/>
  <c r="L41" i="10"/>
  <c r="L26" i="10"/>
  <c r="L35" i="10"/>
  <c r="L36" i="10"/>
  <c r="F7" i="10"/>
  <c r="L4" i="10"/>
  <c r="F10" i="10"/>
  <c r="F14" i="10"/>
  <c r="F4" i="10"/>
  <c r="F40" i="9" l="1"/>
  <c r="F39" i="9"/>
  <c r="G38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G17" i="9"/>
  <c r="F17" i="9"/>
  <c r="F16" i="9"/>
  <c r="F15" i="9"/>
  <c r="G14" i="9"/>
  <c r="F14" i="9"/>
  <c r="F13" i="9"/>
  <c r="F12" i="9"/>
  <c r="G11" i="9"/>
  <c r="F11" i="9"/>
  <c r="F10" i="9"/>
  <c r="F9" i="9"/>
  <c r="F8" i="9"/>
  <c r="G7" i="9"/>
  <c r="F7" i="9"/>
  <c r="G6" i="9"/>
  <c r="F6" i="9"/>
  <c r="G5" i="9"/>
  <c r="F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F4" i="9"/>
  <c r="F40" i="8" l="1"/>
  <c r="F39" i="8"/>
  <c r="G38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G17" i="8"/>
  <c r="F17" i="8"/>
  <c r="F16" i="8"/>
  <c r="F15" i="8"/>
  <c r="G14" i="8"/>
  <c r="F14" i="8"/>
  <c r="F13" i="8"/>
  <c r="F12" i="8"/>
  <c r="G11" i="8"/>
  <c r="F11" i="8"/>
  <c r="F10" i="8"/>
  <c r="F9" i="8"/>
  <c r="F8" i="8"/>
  <c r="G7" i="8"/>
  <c r="F7" i="8"/>
  <c r="G6" i="8"/>
  <c r="F6" i="8"/>
  <c r="G5" i="8"/>
  <c r="F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F4" i="8"/>
  <c r="F40" i="7" l="1"/>
  <c r="F39" i="7"/>
  <c r="G38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G17" i="7"/>
  <c r="F17" i="7"/>
  <c r="F16" i="7"/>
  <c r="F15" i="7"/>
  <c r="G14" i="7"/>
  <c r="F14" i="7"/>
  <c r="F13" i="7"/>
  <c r="F12" i="7"/>
  <c r="G11" i="7"/>
  <c r="F11" i="7"/>
  <c r="F10" i="7"/>
  <c r="F9" i="7"/>
  <c r="F8" i="7"/>
  <c r="G7" i="7"/>
  <c r="F7" i="7"/>
  <c r="G6" i="7"/>
  <c r="F6" i="7"/>
  <c r="G5" i="7"/>
  <c r="F5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F4" i="7"/>
  <c r="F40" i="6" l="1"/>
  <c r="F39" i="6"/>
  <c r="G38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G17" i="6"/>
  <c r="F17" i="6"/>
  <c r="F16" i="6"/>
  <c r="F15" i="6"/>
  <c r="G14" i="6"/>
  <c r="F14" i="6"/>
  <c r="F13" i="6"/>
  <c r="F12" i="6"/>
  <c r="G11" i="6"/>
  <c r="F11" i="6"/>
  <c r="F10" i="6"/>
  <c r="F9" i="6"/>
  <c r="F8" i="6"/>
  <c r="G7" i="6"/>
  <c r="F7" i="6"/>
  <c r="G6" i="6"/>
  <c r="F6" i="6"/>
  <c r="G5" i="6"/>
  <c r="F5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F4" i="6"/>
  <c r="F40" i="5" l="1"/>
  <c r="F39" i="5"/>
  <c r="G38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G17" i="5"/>
  <c r="F17" i="5"/>
  <c r="F16" i="5"/>
  <c r="F15" i="5"/>
  <c r="G14" i="5"/>
  <c r="F14" i="5"/>
  <c r="F13" i="5"/>
  <c r="F12" i="5"/>
  <c r="G11" i="5"/>
  <c r="F11" i="5"/>
  <c r="F10" i="5"/>
  <c r="F9" i="5"/>
  <c r="F8" i="5"/>
  <c r="G7" i="5"/>
  <c r="F7" i="5"/>
  <c r="G6" i="5"/>
  <c r="F6" i="5"/>
  <c r="G5" i="5"/>
  <c r="F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F4" i="5"/>
  <c r="F40" i="4" l="1"/>
  <c r="F39" i="4"/>
  <c r="G38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G17" i="4"/>
  <c r="F17" i="4"/>
  <c r="F16" i="4"/>
  <c r="F15" i="4"/>
  <c r="G14" i="4"/>
  <c r="F14" i="4"/>
  <c r="F13" i="4"/>
  <c r="F12" i="4"/>
  <c r="G11" i="4"/>
  <c r="F11" i="4"/>
  <c r="F10" i="4"/>
  <c r="F9" i="4"/>
  <c r="F8" i="4"/>
  <c r="G7" i="4"/>
  <c r="F7" i="4"/>
  <c r="G6" i="4"/>
  <c r="F6" i="4"/>
  <c r="G5" i="4"/>
  <c r="F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" i="4"/>
  <c r="G38" i="3" l="1"/>
  <c r="G17" i="3"/>
  <c r="G14" i="3"/>
  <c r="G11" i="3"/>
  <c r="G7" i="3"/>
  <c r="G6" i="3"/>
  <c r="G5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4" i="3"/>
  <c r="F40" i="2" l="1"/>
  <c r="F39" i="2"/>
  <c r="G38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G17" i="2"/>
  <c r="F17" i="2"/>
  <c r="F16" i="2"/>
  <c r="F15" i="2"/>
  <c r="G14" i="2"/>
  <c r="F14" i="2"/>
  <c r="F13" i="2"/>
  <c r="F12" i="2"/>
  <c r="G11" i="2"/>
  <c r="F11" i="2"/>
  <c r="F10" i="2"/>
  <c r="F9" i="2"/>
  <c r="F8" i="2"/>
  <c r="G7" i="2"/>
  <c r="F7" i="2"/>
  <c r="G6" i="2"/>
  <c r="F6" i="2"/>
  <c r="G5" i="2"/>
  <c r="F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F4" i="2"/>
  <c r="G38" i="1" l="1"/>
  <c r="G17" i="1"/>
  <c r="G14" i="1"/>
  <c r="G11" i="1"/>
  <c r="G7" i="1"/>
  <c r="G6" i="1"/>
  <c r="G5" i="1"/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4" i="1"/>
</calcChain>
</file>

<file path=xl/sharedStrings.xml><?xml version="1.0" encoding="utf-8"?>
<sst xmlns="http://schemas.openxmlformats.org/spreadsheetml/2006/main" count="773" uniqueCount="97">
  <si>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</si>
  <si>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</si>
  <si>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</si>
  <si>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</si>
  <si>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</si>
  <si>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</si>
  <si>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</si>
  <si>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</si>
  <si>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</si>
  <si>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</si>
  <si>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</si>
  <si>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</si>
  <si>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</si>
  <si>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ACCIARRI MONICA</t>
  </si>
  <si>
    <t>ACQUAROLI FRANCESCO</t>
  </si>
  <si>
    <t>AGUZZI STEFANO</t>
  </si>
  <si>
    <t>ANTONINI ANDREA MARIA</t>
  </si>
  <si>
    <t>ASSENTI ANDREA</t>
  </si>
  <si>
    <t>AUSILI MARCO</t>
  </si>
  <si>
    <t>BAIOCCHI NICOLA</t>
  </si>
  <si>
    <t>BALDELLI FRANCESCO</t>
  </si>
  <si>
    <t>BATTISTONI MIRELLA</t>
  </si>
  <si>
    <t>BILO' MIRKO</t>
  </si>
  <si>
    <t>BIONDI CHIARA</t>
  </si>
  <si>
    <t>BORA MANUELA</t>
  </si>
  <si>
    <t>BORRONI PIERPAOLO</t>
  </si>
  <si>
    <t>BRANDONI GOFFREDO</t>
  </si>
  <si>
    <t>CANCELLIERI GIORGIO</t>
  </si>
  <si>
    <t>CARANCINI ROMANO</t>
  </si>
  <si>
    <t>CASINI ANNA</t>
  </si>
  <si>
    <t>CESETTI FABRIZIO</t>
  </si>
  <si>
    <t>DALLASTA GIOVANNI</t>
  </si>
  <si>
    <t>ELEZI LINDITA</t>
  </si>
  <si>
    <t>LATINI DINO</t>
  </si>
  <si>
    <t>LIVI SIMONE</t>
  </si>
  <si>
    <t>LUPINI SIMONA</t>
  </si>
  <si>
    <t>MANGIALARDI MAURIZIO</t>
  </si>
  <si>
    <t>MARCOZZI JESSICA</t>
  </si>
  <si>
    <t>MARINANGELI MARCO</t>
  </si>
  <si>
    <t>MARINELLI RENZO</t>
  </si>
  <si>
    <t>MASTROVINCENZO ANTONIO</t>
  </si>
  <si>
    <t>MENGHI ANNA</t>
  </si>
  <si>
    <t>MINARDI RENATO CLAUDIO</t>
  </si>
  <si>
    <t>PASQUI GIANLUCA</t>
  </si>
  <si>
    <t>PUTZU ANDREA</t>
  </si>
  <si>
    <t>ROSSI GIACOMO</t>
  </si>
  <si>
    <t>RUGGERI MARTA CARMELA RAIMONDA</t>
  </si>
  <si>
    <t>SALTAMARTINI FILIPPO</t>
  </si>
  <si>
    <t>SANTARELLI LUCA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</si>
  <si>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</si>
  <si>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</si>
  <si>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</si>
  <si>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</si>
  <si>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</si>
  <si>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detrazioni per carichi di famiglia</t>
  </si>
  <si>
    <t>Applicazione aliquota IRPEF fissa</t>
  </si>
  <si>
    <t>Trattenute di altra natura</t>
  </si>
  <si>
    <t>MESE DI GENNAIO 2025</t>
  </si>
  <si>
    <t>MESE DI FEBBRAIO 2025</t>
  </si>
  <si>
    <t>MESE DI MARZO 2025</t>
  </si>
  <si>
    <t>MESE DI APRILE 2025</t>
  </si>
  <si>
    <t>MESE DI MAGGIO 2025</t>
  </si>
  <si>
    <t>MESE DI GIUGNO 2025</t>
  </si>
  <si>
    <t>MESE DI LUGLIO 2025</t>
  </si>
  <si>
    <t>MESE DI AGOSTO 2025</t>
  </si>
  <si>
    <t>MESE DI SETTEMBRE 2025</t>
  </si>
  <si>
    <t>2457.78</t>
  </si>
  <si>
    <t>1-6 ottobre</t>
  </si>
  <si>
    <t>1-26 ottobre</t>
  </si>
  <si>
    <t>MESE DI OTTOBRE 2025 - CONSIGLIERI CESSATI ALLA FINE DELLA XI LEGISLATURA</t>
  </si>
  <si>
    <t>MESE DI OTTOBRE 2025 - CONSIGLIERI RIELETTI ALLA XII LEGISLATURA</t>
  </si>
  <si>
    <t>1-31 ottobre</t>
  </si>
  <si>
    <t>1-6 / 27-31 ottobre</t>
  </si>
  <si>
    <t>1-30 novembre</t>
  </si>
  <si>
    <t>BARBIERI NICOLA</t>
  </si>
  <si>
    <t>27 ottobre - 30 novembre</t>
  </si>
  <si>
    <t>BUGARO GIACOMO</t>
  </si>
  <si>
    <t>CALCINARO PAOLO</t>
  </si>
  <si>
    <t>CANAFOGLIA CORRADO</t>
  </si>
  <si>
    <t>CAPOROSSI MICHELE</t>
  </si>
  <si>
    <t>CARDILLI ANDREA</t>
  </si>
  <si>
    <t>CATENA LEONARDO</t>
  </si>
  <si>
    <t>CONSOLI TIZIANO</t>
  </si>
  <si>
    <t>LUCONI SILVIA</t>
  </si>
  <si>
    <t>MANCINELLI VALERIA</t>
  </si>
  <si>
    <t>MARCONI LUCA</t>
  </si>
  <si>
    <t>NOBILI ANDREA</t>
  </si>
  <si>
    <t>PANTALONI FRANCESCA</t>
  </si>
  <si>
    <t>1 - 30 novembre</t>
  </si>
  <si>
    <t>PIERGALLINI FRANCESCO</t>
  </si>
  <si>
    <t>PIERINI NICOLO'</t>
  </si>
  <si>
    <t>14 - 30 novembre</t>
  </si>
  <si>
    <t>ROSSI ENRICO</t>
  </si>
  <si>
    <t>SEBASTIANI MILENA</t>
  </si>
  <si>
    <t>SERI MASSIMO</t>
  </si>
  <si>
    <t>MESE DI DICEMBRE 2025</t>
  </si>
  <si>
    <t>MESE DI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</si>
</sst>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3" fillId="0" borderId="1" xfId="0" applyFont="1" applyBorder="1"/>
    <xf numFmtId="0" fontId="0" fillId="0" borderId="1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4" fontId="6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3E2A-E358-48F5-A449-34FA34FA2CA4}">
  <dimension ref="A1:M48"/>
  <sheetViews>
    <sheetView topLeftCell="A34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2.88671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295.2</v>
      </c>
      <c r="J4" s="12"/>
      <c r="K4" s="12"/>
      <c r="L4" s="10">
        <v>2995.2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2589.98+818.23</f>
        <v>3408.21</v>
      </c>
      <c r="H7" s="10">
        <v>2700</v>
      </c>
      <c r="I7" s="10">
        <v>1180.8</v>
      </c>
      <c r="J7" s="12"/>
      <c r="K7" s="12"/>
      <c r="L7" s="10">
        <v>3880.8</v>
      </c>
      <c r="M7" s="10"/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216</v>
      </c>
      <c r="J8" s="12"/>
      <c r="K8" s="12"/>
      <c r="L8" s="10">
        <v>2916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72</v>
      </c>
      <c r="J9" s="12"/>
      <c r="K9" s="12"/>
      <c r="L9" s="10">
        <v>2772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464.8</v>
      </c>
      <c r="J10" s="12"/>
      <c r="K10" s="12">
        <v>-50</v>
      </c>
      <c r="L10" s="10">
        <v>3114.8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2589.98+818.23</f>
        <v>3408.21</v>
      </c>
      <c r="H11" s="10">
        <v>2700</v>
      </c>
      <c r="I11" s="10">
        <v>1254.4000000000001</v>
      </c>
      <c r="J11" s="12"/>
      <c r="K11" s="12"/>
      <c r="L11" s="10">
        <v>3954.4</v>
      </c>
      <c r="M11" s="10">
        <v>357.62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2790</v>
      </c>
      <c r="I12" s="10">
        <v>284</v>
      </c>
      <c r="J12" s="12"/>
      <c r="K12" s="12"/>
      <c r="L12" s="10">
        <v>2984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2613.69+818.23</f>
        <v>3431.92</v>
      </c>
      <c r="H14" s="10">
        <v>2700</v>
      </c>
      <c r="I14" s="10">
        <v>676</v>
      </c>
      <c r="J14" s="12"/>
      <c r="K14" s="12"/>
      <c r="L14" s="10">
        <v>3376</v>
      </c>
      <c r="M14" s="10">
        <v>131.05000000000001</v>
      </c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/>
      <c r="F15" s="10">
        <f t="shared" si="0"/>
        <v>6400</v>
      </c>
      <c r="G15" s="11">
        <v>2625.7</v>
      </c>
      <c r="H15" s="10">
        <v>2700</v>
      </c>
      <c r="I15" s="10">
        <v>21.6</v>
      </c>
      <c r="J15" s="12"/>
      <c r="K15" s="12"/>
      <c r="L15" s="10">
        <v>2721.6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237.60000000000002</v>
      </c>
      <c r="J18" s="12"/>
      <c r="K18" s="12"/>
      <c r="L18" s="10">
        <v>2937.6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>
        <v>957</v>
      </c>
      <c r="F20" s="10">
        <f t="shared" si="0"/>
        <v>7357</v>
      </c>
      <c r="G20" s="11">
        <v>3039.64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998.40000000000009</v>
      </c>
      <c r="J21" s="12"/>
      <c r="K21" s="12"/>
      <c r="L21" s="10">
        <v>3698.4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265.60000000000002</v>
      </c>
      <c r="J22" s="12"/>
      <c r="K22" s="12"/>
      <c r="L22" s="10">
        <v>2965.6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204.8</v>
      </c>
      <c r="J23" s="12"/>
      <c r="K23" s="12"/>
      <c r="L23" s="10">
        <v>2904.8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160</v>
      </c>
      <c r="J24" s="12"/>
      <c r="K24" s="12"/>
      <c r="L24" s="10">
        <v>2860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408.8</v>
      </c>
      <c r="J25" s="12"/>
      <c r="K25" s="12"/>
      <c r="L25" s="10">
        <v>3108.8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170.4</v>
      </c>
      <c r="J26" s="12"/>
      <c r="K26" s="12"/>
      <c r="L26" s="10">
        <v>2870.4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425.6</v>
      </c>
      <c r="J27" s="12"/>
      <c r="K27" s="12"/>
      <c r="L27" s="10">
        <v>3125.6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568</v>
      </c>
      <c r="J28" s="12"/>
      <c r="K28" s="12"/>
      <c r="L28" s="10">
        <v>3268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656</v>
      </c>
      <c r="J30" s="12"/>
      <c r="K30" s="12"/>
      <c r="L30" s="10">
        <v>3356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292</v>
      </c>
      <c r="J32" s="12"/>
      <c r="K32" s="12"/>
      <c r="L32" s="10">
        <v>2992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291.2</v>
      </c>
      <c r="J35" s="12"/>
      <c r="K35" s="12"/>
      <c r="L35" s="10">
        <v>2991.2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2585.19+927.33</f>
        <v>3512.52</v>
      </c>
      <c r="H38" s="10">
        <v>2700</v>
      </c>
      <c r="I38" s="10">
        <v>324</v>
      </c>
      <c r="J38" s="12"/>
      <c r="K38" s="12"/>
      <c r="L38" s="10">
        <v>3024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456</v>
      </c>
      <c r="J39" s="12"/>
      <c r="K39" s="12"/>
      <c r="L39" s="10">
        <v>3156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332</v>
      </c>
      <c r="J40" s="12"/>
      <c r="K40" s="12"/>
      <c r="L40" s="10">
        <v>3032</v>
      </c>
      <c r="M40" s="10"/>
    </row>
    <row r="41" spans="1:13" x14ac:dyDescent="0.25">
      <c r="E41" s="15"/>
      <c r="F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CBF2-740A-4796-A00C-95F8B03240D7}">
  <dimension ref="A1:M51"/>
  <sheetViews>
    <sheetView topLeftCell="A22" zoomScale="93" zoomScaleNormal="93" workbookViewId="0">
      <selection activeCell="F26" sqref="F26"/>
    </sheetView>
  </sheetViews>
  <sheetFormatPr defaultRowHeight="13.2" x14ac:dyDescent="0.25"/>
  <cols>
    <col min="1" max="1" width="8.109375" customWidth="1"/>
    <col min="2" max="2" width="24.5546875" customWidth="1"/>
    <col min="3" max="3" width="14.88671875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26.88671875" hidden="1" customWidth="1"/>
    <col min="11" max="11" width="11.33203125" customWidth="1"/>
    <col min="12" max="12" width="12.6640625" customWidth="1"/>
    <col min="13" max="13" width="0" hidden="1" customWidth="1"/>
    <col min="15" max="1026" width="8.6640625" customWidth="1"/>
  </cols>
  <sheetData>
    <row r="1" spans="1:13" x14ac:dyDescent="0.25">
      <c r="A1" s="27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ht="13.5" customHeight="1" x14ac:dyDescent="0.25">
      <c r="A4" s="7">
        <v>1</v>
      </c>
      <c r="B4" s="16" t="s">
        <v>13</v>
      </c>
      <c r="C4" s="23" t="s">
        <v>67</v>
      </c>
      <c r="D4" s="10">
        <f>6400/30*6</f>
        <v>1280</v>
      </c>
      <c r="E4" s="10">
        <f>957/30*6</f>
        <v>191.39999999999998</v>
      </c>
      <c r="F4" s="10">
        <f>SUM(D4:E4)</f>
        <v>1471.4</v>
      </c>
      <c r="G4" s="10">
        <v>652.05999999999995</v>
      </c>
      <c r="H4" s="10">
        <f>2700/30*6</f>
        <v>540</v>
      </c>
      <c r="I4" s="10">
        <v>98.4</v>
      </c>
      <c r="J4" s="12"/>
      <c r="K4" s="12"/>
      <c r="L4" s="10">
        <f t="shared" ref="L4:L21" si="0">SUM(H4:K4)</f>
        <v>638.4</v>
      </c>
      <c r="M4" s="10"/>
    </row>
    <row r="5" spans="1:13" ht="13.5" customHeight="1" x14ac:dyDescent="0.25">
      <c r="A5" s="7">
        <f>A4+1</f>
        <v>2</v>
      </c>
      <c r="B5" s="16" t="s">
        <v>15</v>
      </c>
      <c r="C5" s="23" t="s">
        <v>67</v>
      </c>
      <c r="D5" s="10">
        <f>6400/30*6</f>
        <v>1280</v>
      </c>
      <c r="E5" s="10">
        <v>239.25</v>
      </c>
      <c r="F5" s="10">
        <f t="shared" ref="F5:F21" si="1">SUM(D5:E5)</f>
        <v>1519.25</v>
      </c>
      <c r="G5" s="10">
        <f>1159.71+136.37</f>
        <v>1296.08</v>
      </c>
      <c r="H5" s="10">
        <f>2700/30*6</f>
        <v>540</v>
      </c>
      <c r="I5" s="10">
        <f>97.6+48.8</f>
        <v>146.39999999999998</v>
      </c>
      <c r="J5" s="12"/>
      <c r="K5" s="12"/>
      <c r="L5" s="10">
        <f t="shared" si="0"/>
        <v>686.4</v>
      </c>
      <c r="M5" s="10"/>
    </row>
    <row r="6" spans="1:13" ht="13.5" customHeight="1" x14ac:dyDescent="0.25">
      <c r="A6" s="7">
        <f t="shared" ref="A6:A21" si="2">A5+1</f>
        <v>3</v>
      </c>
      <c r="B6" s="16" t="s">
        <v>22</v>
      </c>
      <c r="C6" s="23" t="s">
        <v>68</v>
      </c>
      <c r="D6" s="10">
        <f>6400/30*26</f>
        <v>5546.666666666667</v>
      </c>
      <c r="E6" s="10"/>
      <c r="F6" s="10">
        <f t="shared" si="1"/>
        <v>5546.666666666667</v>
      </c>
      <c r="G6" s="10">
        <v>2064.63</v>
      </c>
      <c r="H6" s="10">
        <f>2700/30*26</f>
        <v>2340</v>
      </c>
      <c r="I6" s="10">
        <f>110.4+92</f>
        <v>202.4</v>
      </c>
      <c r="J6" s="12"/>
      <c r="K6" s="12"/>
      <c r="L6" s="10">
        <f t="shared" si="0"/>
        <v>2542.4</v>
      </c>
      <c r="M6" s="10"/>
    </row>
    <row r="7" spans="1:13" ht="13.5" customHeight="1" x14ac:dyDescent="0.25">
      <c r="A7" s="7">
        <f t="shared" si="2"/>
        <v>4</v>
      </c>
      <c r="B7" s="16" t="s">
        <v>24</v>
      </c>
      <c r="C7" s="23" t="s">
        <v>68</v>
      </c>
      <c r="D7" s="10">
        <f t="shared" ref="D7:D21" si="3">6400/30*26</f>
        <v>5546.666666666667</v>
      </c>
      <c r="E7" s="10">
        <f>957/30*26</f>
        <v>829.4</v>
      </c>
      <c r="F7" s="10">
        <f t="shared" si="1"/>
        <v>6376.0666666666666</v>
      </c>
      <c r="G7" s="10">
        <v>2946.29</v>
      </c>
      <c r="H7" s="10">
        <f t="shared" ref="H7:H21" si="4">2700/30*26</f>
        <v>2340</v>
      </c>
      <c r="I7" s="10">
        <f>216+86.4</f>
        <v>302.39999999999998</v>
      </c>
      <c r="J7" s="12"/>
      <c r="K7" s="12"/>
      <c r="L7" s="10">
        <f t="shared" si="0"/>
        <v>2642.4</v>
      </c>
      <c r="M7" s="10"/>
    </row>
    <row r="8" spans="1:13" ht="13.5" customHeight="1" x14ac:dyDescent="0.25">
      <c r="A8" s="7">
        <f t="shared" si="2"/>
        <v>5</v>
      </c>
      <c r="B8" s="16" t="s">
        <v>26</v>
      </c>
      <c r="C8" s="23" t="s">
        <v>68</v>
      </c>
      <c r="D8" s="10">
        <f t="shared" si="3"/>
        <v>5546.666666666667</v>
      </c>
      <c r="E8" s="10">
        <v>239.25</v>
      </c>
      <c r="F8" s="10">
        <f t="shared" si="1"/>
        <v>5785.916666666667</v>
      </c>
      <c r="G8" s="10">
        <f>630.01+141.16</f>
        <v>771.17</v>
      </c>
      <c r="H8" s="10">
        <f t="shared" si="4"/>
        <v>2340</v>
      </c>
      <c r="I8" s="10">
        <f>132+35.2</f>
        <v>167.2</v>
      </c>
      <c r="J8" s="12"/>
      <c r="K8" s="12"/>
      <c r="L8" s="10">
        <f t="shared" si="0"/>
        <v>2507.1999999999998</v>
      </c>
      <c r="M8" s="10"/>
    </row>
    <row r="9" spans="1:13" ht="13.5" customHeight="1" x14ac:dyDescent="0.25">
      <c r="A9" s="7">
        <f t="shared" si="2"/>
        <v>6</v>
      </c>
      <c r="B9" s="16" t="s">
        <v>27</v>
      </c>
      <c r="C9" s="23" t="s">
        <v>68</v>
      </c>
      <c r="D9" s="10">
        <f t="shared" si="3"/>
        <v>5546.666666666667</v>
      </c>
      <c r="E9" s="10"/>
      <c r="F9" s="10">
        <f t="shared" si="1"/>
        <v>5546.666666666667</v>
      </c>
      <c r="G9" s="10">
        <v>2032.52</v>
      </c>
      <c r="H9" s="10">
        <f t="shared" si="4"/>
        <v>2340</v>
      </c>
      <c r="I9" s="10"/>
      <c r="J9" s="12"/>
      <c r="K9" s="12"/>
      <c r="L9" s="10">
        <f t="shared" si="0"/>
        <v>2340</v>
      </c>
      <c r="M9" s="10"/>
    </row>
    <row r="10" spans="1:13" ht="13.5" customHeight="1" x14ac:dyDescent="0.25">
      <c r="A10" s="7">
        <f t="shared" si="2"/>
        <v>7</v>
      </c>
      <c r="B10" s="16" t="s">
        <v>28</v>
      </c>
      <c r="C10" s="23" t="s">
        <v>68</v>
      </c>
      <c r="D10" s="10">
        <f t="shared" si="3"/>
        <v>5546.666666666667</v>
      </c>
      <c r="E10" s="10">
        <f>478.5/30*26</f>
        <v>414.7</v>
      </c>
      <c r="F10" s="10">
        <f t="shared" si="1"/>
        <v>5961.3666666666668</v>
      </c>
      <c r="G10" s="10">
        <v>2205.96</v>
      </c>
      <c r="H10" s="10">
        <f t="shared" si="4"/>
        <v>2340</v>
      </c>
      <c r="I10" s="10">
        <f>175.2+116.8</f>
        <v>292</v>
      </c>
      <c r="J10" s="12"/>
      <c r="K10" s="12"/>
      <c r="L10" s="10">
        <f t="shared" si="0"/>
        <v>2632</v>
      </c>
      <c r="M10" s="10"/>
    </row>
    <row r="11" spans="1:13" ht="13.5" customHeight="1" x14ac:dyDescent="0.25">
      <c r="A11" s="7">
        <f t="shared" si="2"/>
        <v>8</v>
      </c>
      <c r="B11" s="16" t="s">
        <v>29</v>
      </c>
      <c r="C11" s="23" t="s">
        <v>68</v>
      </c>
      <c r="D11" s="10">
        <f t="shared" si="3"/>
        <v>5546.666666666667</v>
      </c>
      <c r="E11" s="10"/>
      <c r="F11" s="10">
        <f t="shared" si="1"/>
        <v>5546.666666666667</v>
      </c>
      <c r="G11" s="10">
        <v>2161.3200000000002</v>
      </c>
      <c r="H11" s="10">
        <f t="shared" si="4"/>
        <v>2340</v>
      </c>
      <c r="I11" s="10">
        <f>492+98.2</f>
        <v>590.20000000000005</v>
      </c>
      <c r="J11" s="12"/>
      <c r="K11" s="12"/>
      <c r="L11" s="10">
        <f t="shared" si="0"/>
        <v>2930.2</v>
      </c>
      <c r="M11" s="10"/>
    </row>
    <row r="12" spans="1:13" ht="13.5" customHeight="1" x14ac:dyDescent="0.25">
      <c r="A12" s="7">
        <f t="shared" si="2"/>
        <v>9</v>
      </c>
      <c r="B12" s="16" t="s">
        <v>31</v>
      </c>
      <c r="C12" s="23" t="s">
        <v>68</v>
      </c>
      <c r="D12" s="10">
        <f t="shared" si="3"/>
        <v>5546.666666666667</v>
      </c>
      <c r="E12" s="10"/>
      <c r="F12" s="10">
        <f t="shared" si="1"/>
        <v>5546.666666666667</v>
      </c>
      <c r="G12" s="10">
        <v>2127.9699999999998</v>
      </c>
      <c r="H12" s="10">
        <f t="shared" si="4"/>
        <v>2340</v>
      </c>
      <c r="I12" s="10">
        <v>66.400000000000006</v>
      </c>
      <c r="J12" s="12"/>
      <c r="K12" s="12"/>
      <c r="L12" s="10">
        <f t="shared" si="0"/>
        <v>2406.4</v>
      </c>
      <c r="M12" s="10"/>
    </row>
    <row r="13" spans="1:13" ht="13.5" customHeight="1" x14ac:dyDescent="0.25">
      <c r="A13" s="7">
        <f t="shared" si="2"/>
        <v>10</v>
      </c>
      <c r="B13" s="16" t="s">
        <v>32</v>
      </c>
      <c r="C13" s="23" t="s">
        <v>67</v>
      </c>
      <c r="D13" s="10">
        <v>1280</v>
      </c>
      <c r="E13" s="10"/>
      <c r="F13" s="10">
        <f>SUM(D13:E13)</f>
        <v>1280</v>
      </c>
      <c r="G13" s="10">
        <v>634.52</v>
      </c>
      <c r="H13" s="10">
        <v>540</v>
      </c>
      <c r="I13" s="10">
        <v>25.6</v>
      </c>
      <c r="J13" s="12"/>
      <c r="K13" s="12"/>
      <c r="L13" s="10">
        <f t="shared" si="0"/>
        <v>565.6</v>
      </c>
      <c r="M13" s="10"/>
    </row>
    <row r="14" spans="1:13" ht="13.5" customHeight="1" x14ac:dyDescent="0.25">
      <c r="A14" s="7">
        <f t="shared" si="2"/>
        <v>11</v>
      </c>
      <c r="B14" s="16" t="s">
        <v>33</v>
      </c>
      <c r="C14" s="23" t="s">
        <v>68</v>
      </c>
      <c r="D14" s="10">
        <f t="shared" si="3"/>
        <v>5546.666666666667</v>
      </c>
      <c r="E14" s="10">
        <f>2105.4/30*26</f>
        <v>1824.6800000000003</v>
      </c>
      <c r="F14" s="10">
        <f t="shared" si="1"/>
        <v>7371.3466666666673</v>
      </c>
      <c r="G14" s="10">
        <v>3234.15</v>
      </c>
      <c r="H14" s="10">
        <f t="shared" si="4"/>
        <v>2340</v>
      </c>
      <c r="I14" s="10"/>
      <c r="J14" s="12"/>
      <c r="K14" s="12"/>
      <c r="L14" s="10">
        <f t="shared" si="0"/>
        <v>2340</v>
      </c>
      <c r="M14" s="10"/>
    </row>
    <row r="15" spans="1:13" ht="13.5" customHeight="1" x14ac:dyDescent="0.25">
      <c r="A15" s="7">
        <f t="shared" si="2"/>
        <v>12</v>
      </c>
      <c r="B15" s="16" t="s">
        <v>34</v>
      </c>
      <c r="C15" s="23" t="s">
        <v>68</v>
      </c>
      <c r="D15" s="10">
        <f t="shared" si="3"/>
        <v>5546.666666666667</v>
      </c>
      <c r="E15" s="10"/>
      <c r="F15" s="10">
        <f t="shared" si="1"/>
        <v>5546.666666666667</v>
      </c>
      <c r="G15" s="10">
        <v>1865.15</v>
      </c>
      <c r="H15" s="10">
        <f t="shared" si="4"/>
        <v>2340</v>
      </c>
      <c r="I15" s="10">
        <v>58.4</v>
      </c>
      <c r="J15" s="12"/>
      <c r="K15" s="12"/>
      <c r="L15" s="10">
        <f t="shared" si="0"/>
        <v>2398.4</v>
      </c>
      <c r="M15" s="10"/>
    </row>
    <row r="16" spans="1:13" ht="13.5" customHeight="1" x14ac:dyDescent="0.25">
      <c r="A16" s="7">
        <f t="shared" si="2"/>
        <v>13</v>
      </c>
      <c r="B16" s="16" t="s">
        <v>35</v>
      </c>
      <c r="C16" s="23" t="s">
        <v>68</v>
      </c>
      <c r="D16" s="10">
        <f t="shared" si="3"/>
        <v>5546.666666666667</v>
      </c>
      <c r="E16" s="10"/>
      <c r="F16" s="10">
        <f t="shared" si="1"/>
        <v>5546.666666666667</v>
      </c>
      <c r="G16" s="10">
        <v>1832.73</v>
      </c>
      <c r="H16" s="10">
        <f t="shared" si="4"/>
        <v>2340</v>
      </c>
      <c r="I16" s="10">
        <f>56.8+113.6</f>
        <v>170.39999999999998</v>
      </c>
      <c r="J16" s="12"/>
      <c r="K16" s="12"/>
      <c r="L16" s="10">
        <f t="shared" si="0"/>
        <v>2510.4</v>
      </c>
      <c r="M16" s="10"/>
    </row>
    <row r="17" spans="1:13" ht="13.5" customHeight="1" x14ac:dyDescent="0.25">
      <c r="A17" s="7">
        <f t="shared" si="2"/>
        <v>14</v>
      </c>
      <c r="B17" s="16" t="s">
        <v>38</v>
      </c>
      <c r="C17" s="23" t="s">
        <v>68</v>
      </c>
      <c r="D17" s="10">
        <f t="shared" si="3"/>
        <v>5546.666666666667</v>
      </c>
      <c r="E17" s="10"/>
      <c r="F17" s="10">
        <f t="shared" si="1"/>
        <v>5546.666666666667</v>
      </c>
      <c r="G17" s="10">
        <v>1138.42</v>
      </c>
      <c r="H17" s="10">
        <f t="shared" si="4"/>
        <v>2340</v>
      </c>
      <c r="I17" s="10">
        <f>52+104</f>
        <v>156</v>
      </c>
      <c r="J17" s="12"/>
      <c r="K17" s="12"/>
      <c r="L17" s="10">
        <f t="shared" si="0"/>
        <v>2496</v>
      </c>
      <c r="M17" s="10"/>
    </row>
    <row r="18" spans="1:13" ht="13.5" customHeight="1" x14ac:dyDescent="0.25">
      <c r="A18" s="7">
        <f t="shared" si="2"/>
        <v>15</v>
      </c>
      <c r="B18" s="16" t="s">
        <v>41</v>
      </c>
      <c r="C18" s="23" t="s">
        <v>67</v>
      </c>
      <c r="D18" s="10">
        <f>6400/30*6</f>
        <v>1280</v>
      </c>
      <c r="E18" s="10"/>
      <c r="F18" s="10">
        <f t="shared" si="1"/>
        <v>1280</v>
      </c>
      <c r="G18" s="10">
        <v>359.08</v>
      </c>
      <c r="H18" s="10">
        <f>2700/30*6</f>
        <v>540</v>
      </c>
      <c r="I18" s="10"/>
      <c r="J18" s="12"/>
      <c r="K18" s="12"/>
      <c r="L18" s="10">
        <f t="shared" si="0"/>
        <v>540</v>
      </c>
      <c r="M18" s="10"/>
    </row>
    <row r="19" spans="1:13" ht="13.5" customHeight="1" x14ac:dyDescent="0.25">
      <c r="A19" s="7">
        <f t="shared" si="2"/>
        <v>16</v>
      </c>
      <c r="B19" s="16" t="s">
        <v>42</v>
      </c>
      <c r="C19" s="23" t="s">
        <v>68</v>
      </c>
      <c r="D19" s="10">
        <f t="shared" si="3"/>
        <v>5546.666666666667</v>
      </c>
      <c r="E19" s="10"/>
      <c r="F19" s="10">
        <f t="shared" si="1"/>
        <v>5546.666666666667</v>
      </c>
      <c r="G19" s="10">
        <v>2073.7199999999998</v>
      </c>
      <c r="H19" s="10">
        <f t="shared" si="4"/>
        <v>2340</v>
      </c>
      <c r="I19" s="10">
        <v>195.2</v>
      </c>
      <c r="J19" s="12"/>
      <c r="K19" s="12"/>
      <c r="L19" s="10">
        <f t="shared" si="0"/>
        <v>2535.1999999999998</v>
      </c>
      <c r="M19" s="10"/>
    </row>
    <row r="20" spans="1:13" x14ac:dyDescent="0.25">
      <c r="A20" s="7">
        <f t="shared" si="2"/>
        <v>17</v>
      </c>
      <c r="B20" s="14" t="s">
        <v>47</v>
      </c>
      <c r="C20" s="23" t="s">
        <v>68</v>
      </c>
      <c r="D20" s="10">
        <f t="shared" si="3"/>
        <v>5546.666666666667</v>
      </c>
      <c r="E20" s="17">
        <v>271.14999999999998</v>
      </c>
      <c r="F20" s="10">
        <f t="shared" si="1"/>
        <v>5817.8166666666666</v>
      </c>
      <c r="G20" s="10">
        <f>2664.5+154.56</f>
        <v>2819.06</v>
      </c>
      <c r="H20" s="10">
        <f t="shared" si="4"/>
        <v>2340</v>
      </c>
      <c r="I20" s="10">
        <f>36*2</f>
        <v>72</v>
      </c>
      <c r="J20" s="12"/>
      <c r="K20" s="12">
        <v>-50</v>
      </c>
      <c r="L20" s="10">
        <f t="shared" si="0"/>
        <v>2362</v>
      </c>
      <c r="M20" s="10"/>
    </row>
    <row r="21" spans="1:13" x14ac:dyDescent="0.25">
      <c r="A21" s="7">
        <f t="shared" si="2"/>
        <v>18</v>
      </c>
      <c r="B21" s="14" t="s">
        <v>48</v>
      </c>
      <c r="C21" s="23" t="s">
        <v>68</v>
      </c>
      <c r="D21" s="10">
        <f t="shared" si="3"/>
        <v>5546.666666666667</v>
      </c>
      <c r="E21" s="10"/>
      <c r="F21" s="10">
        <f t="shared" si="1"/>
        <v>5546.666666666667</v>
      </c>
      <c r="G21" s="10">
        <v>1997.61</v>
      </c>
      <c r="H21" s="10">
        <f t="shared" si="4"/>
        <v>2340</v>
      </c>
      <c r="I21" s="10">
        <f>304+273.6</f>
        <v>577.6</v>
      </c>
      <c r="J21" s="12"/>
      <c r="K21" s="12"/>
      <c r="L21" s="10">
        <f t="shared" si="0"/>
        <v>2917.6</v>
      </c>
      <c r="M21" s="10"/>
    </row>
    <row r="22" spans="1:13" ht="33.75" customHeight="1" x14ac:dyDescent="0.25">
      <c r="A22" s="18"/>
      <c r="B22" s="19"/>
      <c r="C22" s="20"/>
      <c r="D22" s="21"/>
      <c r="E22" s="21"/>
      <c r="F22" s="21"/>
      <c r="G22" s="21"/>
      <c r="H22" s="21"/>
      <c r="I22" s="21"/>
      <c r="J22" s="22"/>
      <c r="K22" s="22"/>
      <c r="L22" s="21"/>
      <c r="M22" s="21"/>
    </row>
    <row r="23" spans="1:13" x14ac:dyDescent="0.25">
      <c r="A23" s="27" t="s">
        <v>70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5" spans="1:13" ht="100.5" customHeight="1" x14ac:dyDescent="0.25">
      <c r="A25" s="1" t="s">
        <v>0</v>
      </c>
      <c r="B25" s="1" t="s">
        <v>1</v>
      </c>
      <c r="C25" s="1" t="s">
        <v>2</v>
      </c>
      <c r="D25" s="2" t="s">
        <v>3</v>
      </c>
      <c r="E25" s="2" t="s">
        <v>4</v>
      </c>
      <c r="F25" s="1" t="s">
        <v>5</v>
      </c>
      <c r="G25" s="3" t="s">
        <v>6</v>
      </c>
      <c r="H25" s="4" t="s">
        <v>7</v>
      </c>
      <c r="I25" s="4" t="s">
        <v>8</v>
      </c>
      <c r="J25" s="4" t="s">
        <v>9</v>
      </c>
      <c r="K25" s="4" t="s">
        <v>10</v>
      </c>
      <c r="L25" s="5" t="s">
        <v>11</v>
      </c>
      <c r="M25" s="6" t="s">
        <v>12</v>
      </c>
    </row>
    <row r="26" spans="1:13" ht="13.5" customHeight="1" x14ac:dyDescent="0.25">
      <c r="A26" s="7">
        <v>1</v>
      </c>
      <c r="B26" s="16" t="s">
        <v>14</v>
      </c>
      <c r="C26" s="23" t="s">
        <v>71</v>
      </c>
      <c r="D26" s="10">
        <v>6400</v>
      </c>
      <c r="E26" s="10">
        <v>2392.5</v>
      </c>
      <c r="F26" s="10">
        <f>D26+E26</f>
        <v>8792.5</v>
      </c>
      <c r="G26" s="10">
        <f>2546.46+1363.72</f>
        <v>3910.1800000000003</v>
      </c>
      <c r="H26" s="10">
        <v>2700</v>
      </c>
      <c r="I26" s="10">
        <v>64</v>
      </c>
      <c r="J26" s="12"/>
      <c r="K26" s="12"/>
      <c r="L26" s="10">
        <f>H26+I26+K26</f>
        <v>2764</v>
      </c>
      <c r="M26" s="10"/>
    </row>
    <row r="27" spans="1:13" ht="13.5" customHeight="1" x14ac:dyDescent="0.25">
      <c r="A27" s="7">
        <f>A26+1</f>
        <v>2</v>
      </c>
      <c r="B27" s="16" t="s">
        <v>16</v>
      </c>
      <c r="C27" s="23" t="s">
        <v>71</v>
      </c>
      <c r="D27" s="10">
        <v>6400</v>
      </c>
      <c r="E27" s="10">
        <v>239.25</v>
      </c>
      <c r="F27" s="10">
        <f t="shared" ref="F27:F44" si="5">D27+E27</f>
        <v>6639.25</v>
      </c>
      <c r="G27" s="10">
        <f>2573.42+136.37</f>
        <v>2709.79</v>
      </c>
      <c r="H27" s="10">
        <v>2700</v>
      </c>
      <c r="I27" s="10">
        <v>295.2</v>
      </c>
      <c r="J27" s="12"/>
      <c r="K27" s="12"/>
      <c r="L27" s="10">
        <f t="shared" ref="L27:L44" si="6">H27+I27+K27</f>
        <v>2995.2</v>
      </c>
      <c r="M27" s="10"/>
    </row>
    <row r="28" spans="1:13" ht="13.5" customHeight="1" x14ac:dyDescent="0.25">
      <c r="A28" s="7">
        <f t="shared" ref="A28:A44" si="7">A27+1</f>
        <v>3</v>
      </c>
      <c r="B28" s="16" t="s">
        <v>17</v>
      </c>
      <c r="C28" s="23" t="s">
        <v>72</v>
      </c>
      <c r="D28" s="10">
        <v>2133.3333333333335</v>
      </c>
      <c r="E28" s="10"/>
      <c r="F28" s="10">
        <f t="shared" si="5"/>
        <v>2133.3333333333335</v>
      </c>
      <c r="G28" s="10">
        <v>863.61</v>
      </c>
      <c r="H28" s="10">
        <v>900</v>
      </c>
      <c r="I28" s="10">
        <v>72</v>
      </c>
      <c r="J28" s="12"/>
      <c r="K28" s="12"/>
      <c r="L28" s="10">
        <f t="shared" si="6"/>
        <v>972</v>
      </c>
      <c r="M28" s="10"/>
    </row>
    <row r="29" spans="1:13" ht="13.5" customHeight="1" x14ac:dyDescent="0.25">
      <c r="A29" s="7">
        <f t="shared" si="7"/>
        <v>4</v>
      </c>
      <c r="B29" s="16" t="s">
        <v>18</v>
      </c>
      <c r="C29" s="23" t="s">
        <v>71</v>
      </c>
      <c r="D29" s="10">
        <v>6400</v>
      </c>
      <c r="E29" s="10">
        <v>63.8</v>
      </c>
      <c r="F29" s="10">
        <f t="shared" si="5"/>
        <v>6463.8</v>
      </c>
      <c r="G29" s="10">
        <v>2499.79</v>
      </c>
      <c r="H29" s="10">
        <v>2700</v>
      </c>
      <c r="I29" s="10">
        <v>40</v>
      </c>
      <c r="J29" s="12"/>
      <c r="K29" s="12"/>
      <c r="L29" s="10">
        <f t="shared" si="6"/>
        <v>2740</v>
      </c>
      <c r="M29" s="10"/>
    </row>
    <row r="30" spans="1:13" ht="13.5" customHeight="1" x14ac:dyDescent="0.25">
      <c r="A30" s="7">
        <f t="shared" si="7"/>
        <v>5</v>
      </c>
      <c r="B30" s="16" t="s">
        <v>19</v>
      </c>
      <c r="C30" s="23" t="s">
        <v>72</v>
      </c>
      <c r="D30" s="10">
        <v>2133.3333333333335</v>
      </c>
      <c r="E30" s="10">
        <v>191.4</v>
      </c>
      <c r="F30" s="10">
        <f t="shared" si="5"/>
        <v>2324.7333333333336</v>
      </c>
      <c r="G30" s="10">
        <v>989.89</v>
      </c>
      <c r="H30" s="10">
        <v>900</v>
      </c>
      <c r="I30" s="10">
        <v>66.400000000000006</v>
      </c>
      <c r="J30" s="12"/>
      <c r="K30" s="12"/>
      <c r="L30" s="10">
        <f t="shared" si="6"/>
        <v>966.4</v>
      </c>
      <c r="M30" s="10"/>
    </row>
    <row r="31" spans="1:13" ht="13.5" customHeight="1" x14ac:dyDescent="0.25">
      <c r="A31" s="7">
        <f t="shared" si="7"/>
        <v>6</v>
      </c>
      <c r="B31" s="16" t="s">
        <v>20</v>
      </c>
      <c r="C31" s="23" t="s">
        <v>71</v>
      </c>
      <c r="D31" s="10">
        <v>6400</v>
      </c>
      <c r="E31" s="10">
        <v>1435.5</v>
      </c>
      <c r="F31" s="10">
        <f t="shared" si="5"/>
        <v>7835.5</v>
      </c>
      <c r="G31" s="10">
        <f>2573.42+818.23</f>
        <v>3391.65</v>
      </c>
      <c r="H31" s="10">
        <v>2700</v>
      </c>
      <c r="I31" s="10"/>
      <c r="J31" s="12"/>
      <c r="K31" s="12">
        <v>-50</v>
      </c>
      <c r="L31" s="10">
        <f t="shared" si="6"/>
        <v>2650</v>
      </c>
      <c r="M31" s="10"/>
    </row>
    <row r="32" spans="1:13" ht="13.5" customHeight="1" x14ac:dyDescent="0.25">
      <c r="A32" s="7">
        <f t="shared" si="7"/>
        <v>7</v>
      </c>
      <c r="B32" s="16" t="s">
        <v>21</v>
      </c>
      <c r="C32" s="23" t="s">
        <v>72</v>
      </c>
      <c r="D32" s="10">
        <v>2133.3333333333335</v>
      </c>
      <c r="E32" s="10"/>
      <c r="F32" s="10">
        <f t="shared" si="5"/>
        <v>2133.3333333333335</v>
      </c>
      <c r="G32" s="10">
        <v>918.52</v>
      </c>
      <c r="H32" s="10">
        <v>900</v>
      </c>
      <c r="I32" s="10">
        <v>56.8</v>
      </c>
      <c r="J32" s="12"/>
      <c r="K32" s="12"/>
      <c r="L32" s="10">
        <f t="shared" si="6"/>
        <v>956.8</v>
      </c>
      <c r="M32" s="10"/>
    </row>
    <row r="33" spans="1:13" ht="13.5" customHeight="1" x14ac:dyDescent="0.25">
      <c r="A33" s="7">
        <f t="shared" si="7"/>
        <v>8</v>
      </c>
      <c r="B33" s="24" t="s">
        <v>23</v>
      </c>
      <c r="C33" s="23" t="s">
        <v>71</v>
      </c>
      <c r="D33" s="10">
        <v>6400</v>
      </c>
      <c r="E33" s="10">
        <v>239.25</v>
      </c>
      <c r="F33" s="10">
        <f t="shared" si="5"/>
        <v>6639.25</v>
      </c>
      <c r="G33" s="10">
        <f>2609.55+136.37</f>
        <v>2745.92</v>
      </c>
      <c r="H33" s="10">
        <v>2700</v>
      </c>
      <c r="I33" s="25">
        <v>52</v>
      </c>
      <c r="J33" s="26"/>
      <c r="K33" s="26"/>
      <c r="L33" s="10">
        <f t="shared" si="6"/>
        <v>2752</v>
      </c>
      <c r="M33" s="10"/>
    </row>
    <row r="34" spans="1:13" ht="13.5" customHeight="1" x14ac:dyDescent="0.25">
      <c r="A34" s="7">
        <f t="shared" si="7"/>
        <v>9</v>
      </c>
      <c r="B34" s="16" t="s">
        <v>25</v>
      </c>
      <c r="C34" s="23" t="s">
        <v>71</v>
      </c>
      <c r="D34" s="10">
        <v>6400</v>
      </c>
      <c r="E34" s="10">
        <v>414.7</v>
      </c>
      <c r="F34" s="10">
        <f t="shared" si="5"/>
        <v>6814.7</v>
      </c>
      <c r="G34" s="10">
        <v>2873.53</v>
      </c>
      <c r="H34" s="10">
        <v>2700</v>
      </c>
      <c r="I34" s="10">
        <v>37.6</v>
      </c>
      <c r="J34" s="12"/>
      <c r="K34" s="12"/>
      <c r="L34" s="10">
        <f t="shared" si="6"/>
        <v>2737.6</v>
      </c>
      <c r="M34" s="10"/>
    </row>
    <row r="35" spans="1:13" ht="13.5" customHeight="1" x14ac:dyDescent="0.25">
      <c r="A35" s="7">
        <f t="shared" si="7"/>
        <v>10</v>
      </c>
      <c r="B35" s="16" t="s">
        <v>30</v>
      </c>
      <c r="C35" s="23" t="s">
        <v>71</v>
      </c>
      <c r="D35" s="10">
        <v>6400</v>
      </c>
      <c r="E35" s="10">
        <v>414.7</v>
      </c>
      <c r="F35" s="10">
        <f t="shared" si="5"/>
        <v>6814.7</v>
      </c>
      <c r="G35" s="10">
        <v>3052.9</v>
      </c>
      <c r="H35" s="10">
        <v>2700</v>
      </c>
      <c r="I35" s="10">
        <v>561.6</v>
      </c>
      <c r="J35" s="12"/>
      <c r="K35" s="12"/>
      <c r="L35" s="10">
        <f t="shared" si="6"/>
        <v>3261.6</v>
      </c>
      <c r="M35" s="10"/>
    </row>
    <row r="36" spans="1:13" ht="13.5" customHeight="1" x14ac:dyDescent="0.25">
      <c r="A36" s="7">
        <f t="shared" si="7"/>
        <v>11</v>
      </c>
      <c r="B36" s="16" t="s">
        <v>36</v>
      </c>
      <c r="C36" s="23" t="s">
        <v>71</v>
      </c>
      <c r="D36" s="10">
        <v>6400</v>
      </c>
      <c r="E36" s="10">
        <v>995.28</v>
      </c>
      <c r="F36" s="10">
        <f t="shared" si="5"/>
        <v>7395.28</v>
      </c>
      <c r="G36" s="10">
        <v>3037.59</v>
      </c>
      <c r="H36" s="10">
        <v>2700</v>
      </c>
      <c r="I36" s="10">
        <v>334.4</v>
      </c>
      <c r="J36" s="12"/>
      <c r="K36" s="12"/>
      <c r="L36" s="10">
        <f t="shared" si="6"/>
        <v>3034.4</v>
      </c>
      <c r="M36" s="10"/>
    </row>
    <row r="37" spans="1:13" ht="13.5" customHeight="1" x14ac:dyDescent="0.25">
      <c r="A37" s="7">
        <f t="shared" si="7"/>
        <v>12</v>
      </c>
      <c r="B37" s="16" t="s">
        <v>37</v>
      </c>
      <c r="C37" s="23" t="s">
        <v>71</v>
      </c>
      <c r="D37" s="10">
        <v>6400</v>
      </c>
      <c r="E37" s="10">
        <v>414.7</v>
      </c>
      <c r="F37" s="10">
        <f t="shared" si="5"/>
        <v>6814.7</v>
      </c>
      <c r="G37" s="10">
        <v>3053.91</v>
      </c>
      <c r="H37" s="10">
        <v>2700</v>
      </c>
      <c r="I37" s="10"/>
      <c r="J37" s="12"/>
      <c r="K37" s="12">
        <v>-100</v>
      </c>
      <c r="L37" s="10">
        <f t="shared" si="6"/>
        <v>2600</v>
      </c>
      <c r="M37" s="10"/>
    </row>
    <row r="38" spans="1:13" ht="13.5" customHeight="1" x14ac:dyDescent="0.25">
      <c r="A38" s="7">
        <f t="shared" si="7"/>
        <v>13</v>
      </c>
      <c r="B38" s="16" t="s">
        <v>39</v>
      </c>
      <c r="C38" s="23" t="s">
        <v>71</v>
      </c>
      <c r="D38" s="10">
        <v>6400</v>
      </c>
      <c r="E38" s="10">
        <v>829.4</v>
      </c>
      <c r="F38" s="10">
        <f t="shared" si="5"/>
        <v>7229.4</v>
      </c>
      <c r="G38" s="10">
        <v>3093.99</v>
      </c>
      <c r="H38" s="10">
        <v>2700</v>
      </c>
      <c r="I38" s="10">
        <v>262.39999999999998</v>
      </c>
      <c r="J38" s="12"/>
      <c r="K38" s="12"/>
      <c r="L38" s="10">
        <f t="shared" si="6"/>
        <v>2962.4</v>
      </c>
      <c r="M38" s="10"/>
    </row>
    <row r="39" spans="1:13" ht="13.5" customHeight="1" x14ac:dyDescent="0.25">
      <c r="A39" s="7">
        <f t="shared" si="7"/>
        <v>14</v>
      </c>
      <c r="B39" s="16" t="s">
        <v>40</v>
      </c>
      <c r="C39" s="23" t="s">
        <v>71</v>
      </c>
      <c r="D39" s="10">
        <v>6400</v>
      </c>
      <c r="E39" s="10">
        <v>414.7</v>
      </c>
      <c r="F39" s="10">
        <f t="shared" si="5"/>
        <v>6814.7</v>
      </c>
      <c r="G39" s="10">
        <v>3053.49</v>
      </c>
      <c r="H39" s="10">
        <v>2700</v>
      </c>
      <c r="I39" s="10">
        <v>334.4</v>
      </c>
      <c r="J39" s="12"/>
      <c r="K39" s="12"/>
      <c r="L39" s="10">
        <f t="shared" si="6"/>
        <v>3034.4</v>
      </c>
      <c r="M39" s="10"/>
    </row>
    <row r="40" spans="1:13" ht="14.1" customHeight="1" x14ac:dyDescent="0.25">
      <c r="A40" s="7">
        <f t="shared" si="7"/>
        <v>15</v>
      </c>
      <c r="B40" s="16" t="s">
        <v>43</v>
      </c>
      <c r="C40" s="23" t="s">
        <v>71</v>
      </c>
      <c r="D40" s="10">
        <v>6400</v>
      </c>
      <c r="E40" s="10">
        <v>1276</v>
      </c>
      <c r="F40" s="10">
        <f t="shared" si="5"/>
        <v>7676</v>
      </c>
      <c r="G40" s="10">
        <v>3343.17</v>
      </c>
      <c r="H40" s="10">
        <v>2700</v>
      </c>
      <c r="I40" s="10">
        <v>88</v>
      </c>
      <c r="J40" s="12"/>
      <c r="K40" s="12"/>
      <c r="L40" s="10">
        <f t="shared" si="6"/>
        <v>2788</v>
      </c>
      <c r="M40" s="10"/>
    </row>
    <row r="41" spans="1:13" x14ac:dyDescent="0.25">
      <c r="A41" s="7">
        <f t="shared" si="7"/>
        <v>16</v>
      </c>
      <c r="B41" s="16" t="s">
        <v>44</v>
      </c>
      <c r="C41" s="23" t="s">
        <v>71</v>
      </c>
      <c r="D41" s="10">
        <v>6400</v>
      </c>
      <c r="E41" s="10">
        <v>829.4</v>
      </c>
      <c r="F41" s="10">
        <f t="shared" si="5"/>
        <v>7229.4</v>
      </c>
      <c r="G41" s="10">
        <v>3093.99</v>
      </c>
      <c r="H41" s="10">
        <v>2700</v>
      </c>
      <c r="I41" s="10"/>
      <c r="J41" s="12"/>
      <c r="K41" s="12"/>
      <c r="L41" s="10">
        <f t="shared" si="6"/>
        <v>2700</v>
      </c>
      <c r="M41" s="10"/>
    </row>
    <row r="42" spans="1:13" x14ac:dyDescent="0.25">
      <c r="A42" s="7">
        <f t="shared" si="7"/>
        <v>17</v>
      </c>
      <c r="B42" s="16" t="s">
        <v>45</v>
      </c>
      <c r="C42" s="23" t="s">
        <v>71</v>
      </c>
      <c r="D42" s="10">
        <v>6400</v>
      </c>
      <c r="E42" s="10">
        <v>153.12</v>
      </c>
      <c r="F42" s="10">
        <f t="shared" si="5"/>
        <v>6553.12</v>
      </c>
      <c r="G42" s="10">
        <v>2717.62</v>
      </c>
      <c r="H42" s="10">
        <v>2700</v>
      </c>
      <c r="I42" s="10">
        <v>992</v>
      </c>
      <c r="J42" s="12"/>
      <c r="K42" s="12"/>
      <c r="L42" s="10">
        <f t="shared" si="6"/>
        <v>3692</v>
      </c>
      <c r="M42" s="10"/>
    </row>
    <row r="43" spans="1:13" x14ac:dyDescent="0.25">
      <c r="A43" s="7">
        <f t="shared" si="7"/>
        <v>18</v>
      </c>
      <c r="B43" s="14" t="s">
        <v>46</v>
      </c>
      <c r="C43" s="23" t="s">
        <v>71</v>
      </c>
      <c r="D43" s="10">
        <v>6400</v>
      </c>
      <c r="E43" s="10">
        <v>478.5</v>
      </c>
      <c r="F43" s="10">
        <f t="shared" si="5"/>
        <v>6878.5</v>
      </c>
      <c r="G43" s="10">
        <v>2755.89</v>
      </c>
      <c r="H43" s="10">
        <v>2700</v>
      </c>
      <c r="I43" s="10"/>
      <c r="J43" s="12"/>
      <c r="K43" s="12"/>
      <c r="L43" s="10">
        <f t="shared" si="6"/>
        <v>2700</v>
      </c>
      <c r="M43" s="10"/>
    </row>
    <row r="44" spans="1:13" x14ac:dyDescent="0.25">
      <c r="A44" s="7">
        <f t="shared" si="7"/>
        <v>19</v>
      </c>
      <c r="B44" s="14" t="s">
        <v>49</v>
      </c>
      <c r="C44" s="23" t="s">
        <v>71</v>
      </c>
      <c r="D44" s="10">
        <v>6400</v>
      </c>
      <c r="E44" s="10">
        <v>414.7</v>
      </c>
      <c r="F44" s="10">
        <f t="shared" si="5"/>
        <v>6814.7</v>
      </c>
      <c r="G44" s="10">
        <v>2822.14</v>
      </c>
      <c r="H44" s="10">
        <v>2700</v>
      </c>
      <c r="I44" s="10">
        <v>132.80000000000001</v>
      </c>
      <c r="J44" s="12"/>
      <c r="K44" s="12"/>
      <c r="L44" s="10">
        <f t="shared" si="6"/>
        <v>2832.8</v>
      </c>
      <c r="M44" s="10"/>
    </row>
    <row r="47" spans="1:13" x14ac:dyDescent="0.25">
      <c r="A47" t="s">
        <v>50</v>
      </c>
      <c r="B47" t="s">
        <v>51</v>
      </c>
    </row>
    <row r="48" spans="1:13" x14ac:dyDescent="0.25">
      <c r="B48" t="s">
        <v>52</v>
      </c>
    </row>
    <row r="49" spans="2:2" x14ac:dyDescent="0.25">
      <c r="B49" t="s">
        <v>53</v>
      </c>
    </row>
    <row r="50" spans="2:2" x14ac:dyDescent="0.25">
      <c r="B50" t="s">
        <v>55</v>
      </c>
    </row>
    <row r="51" spans="2:2" x14ac:dyDescent="0.25">
      <c r="B51" t="s">
        <v>56</v>
      </c>
    </row>
  </sheetData>
  <mergeCells count="2">
    <mergeCell ref="A1:M1"/>
    <mergeCell ref="A23:M23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3BE2-7483-44D0-82B1-AAB661B8B3D3}">
  <dimension ref="A1:M48"/>
  <sheetViews>
    <sheetView zoomScale="93" zoomScaleNormal="93" workbookViewId="0">
      <selection activeCell="B3" sqref="B3"/>
    </sheetView>
  </sheetViews>
  <sheetFormatPr defaultRowHeight="13.2" x14ac:dyDescent="0.25"/>
  <cols>
    <col min="1" max="1" width="8.109375" customWidth="1"/>
    <col min="2" max="2" width="24.5546875" customWidth="1"/>
    <col min="3" max="3" width="22.21875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3" max="13" width="0" hidden="1" customWidth="1"/>
    <col min="15" max="1026" width="8.6640625" customWidth="1"/>
  </cols>
  <sheetData>
    <row r="1" spans="1:13" x14ac:dyDescent="0.2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14</v>
      </c>
      <c r="C4" s="9" t="s">
        <v>73</v>
      </c>
      <c r="D4" s="10">
        <v>6400</v>
      </c>
      <c r="E4" s="10">
        <v>2392.5</v>
      </c>
      <c r="F4" s="10">
        <f>D4+E4</f>
        <v>8792.5</v>
      </c>
      <c r="G4" s="11">
        <f>2546.66+1363.72</f>
        <v>3910.38</v>
      </c>
      <c r="H4" s="10">
        <v>2700</v>
      </c>
      <c r="I4" s="10">
        <v>480</v>
      </c>
      <c r="J4" s="12"/>
      <c r="K4" s="12"/>
      <c r="L4" s="10">
        <f>SUM(H4:K4)</f>
        <v>3180</v>
      </c>
      <c r="M4" s="10"/>
    </row>
    <row r="5" spans="1:13" x14ac:dyDescent="0.25">
      <c r="A5" s="7">
        <v>2</v>
      </c>
      <c r="B5" s="8" t="s">
        <v>16</v>
      </c>
      <c r="C5" s="9" t="s">
        <v>73</v>
      </c>
      <c r="D5" s="10">
        <v>6400</v>
      </c>
      <c r="E5" s="10">
        <v>638</v>
      </c>
      <c r="F5" s="10">
        <f t="shared" ref="F5:F40" si="0">D5+E5</f>
        <v>7038</v>
      </c>
      <c r="G5" s="11">
        <f>2971.55</f>
        <v>2971.55</v>
      </c>
      <c r="H5" s="10">
        <v>2700</v>
      </c>
      <c r="I5" s="10">
        <v>295.2</v>
      </c>
      <c r="J5" s="12"/>
      <c r="K5" s="12"/>
      <c r="L5" s="10">
        <f t="shared" ref="L5:L40" si="1">SUM(H5:K5)</f>
        <v>2995.2</v>
      </c>
      <c r="M5" s="10"/>
    </row>
    <row r="6" spans="1:13" x14ac:dyDescent="0.25">
      <c r="A6" s="7">
        <v>3</v>
      </c>
      <c r="B6" s="8" t="s">
        <v>17</v>
      </c>
      <c r="C6" s="9" t="s">
        <v>73</v>
      </c>
      <c r="D6" s="10">
        <v>6400</v>
      </c>
      <c r="E6" s="10"/>
      <c r="F6" s="10">
        <f t="shared" si="0"/>
        <v>6400</v>
      </c>
      <c r="G6" s="11">
        <v>2613.84</v>
      </c>
      <c r="H6" s="10">
        <v>2700</v>
      </c>
      <c r="I6" s="10">
        <v>72</v>
      </c>
      <c r="J6" s="12"/>
      <c r="K6" s="12"/>
      <c r="L6" s="10">
        <f t="shared" si="1"/>
        <v>2772</v>
      </c>
      <c r="M6" s="10"/>
    </row>
    <row r="7" spans="1:13" x14ac:dyDescent="0.25">
      <c r="A7" s="7">
        <v>4</v>
      </c>
      <c r="B7" s="8" t="s">
        <v>18</v>
      </c>
      <c r="C7" s="9" t="s">
        <v>73</v>
      </c>
      <c r="D7" s="10">
        <v>6400</v>
      </c>
      <c r="E7" s="10">
        <v>478.5</v>
      </c>
      <c r="F7" s="10">
        <f t="shared" si="0"/>
        <v>6878.5</v>
      </c>
      <c r="G7" s="11">
        <v>2769.48</v>
      </c>
      <c r="H7" s="10">
        <v>2700</v>
      </c>
      <c r="I7" s="10">
        <v>56</v>
      </c>
      <c r="J7" s="12"/>
      <c r="K7" s="12"/>
      <c r="L7" s="10">
        <f t="shared" si="1"/>
        <v>2756</v>
      </c>
      <c r="M7" s="10"/>
    </row>
    <row r="8" spans="1:13" x14ac:dyDescent="0.25">
      <c r="A8" s="7">
        <v>5</v>
      </c>
      <c r="B8" s="8" t="s">
        <v>19</v>
      </c>
      <c r="C8" s="9" t="s">
        <v>73</v>
      </c>
      <c r="D8" s="10">
        <v>6400</v>
      </c>
      <c r="E8" s="10">
        <v>638</v>
      </c>
      <c r="F8" s="10">
        <f t="shared" si="0"/>
        <v>7038</v>
      </c>
      <c r="G8" s="11">
        <v>2990.73</v>
      </c>
      <c r="H8" s="10">
        <v>2700</v>
      </c>
      <c r="I8" s="10">
        <v>265.60000000000002</v>
      </c>
      <c r="J8" s="12"/>
      <c r="K8" s="12"/>
      <c r="L8" s="10">
        <f t="shared" si="1"/>
        <v>2965.6</v>
      </c>
      <c r="M8" s="10"/>
    </row>
    <row r="9" spans="1:13" x14ac:dyDescent="0.25">
      <c r="A9" s="7">
        <v>6</v>
      </c>
      <c r="B9" s="8" t="s">
        <v>20</v>
      </c>
      <c r="C9" s="9" t="s">
        <v>73</v>
      </c>
      <c r="D9" s="10">
        <v>6400</v>
      </c>
      <c r="E9" s="10">
        <v>1435.5</v>
      </c>
      <c r="F9" s="10">
        <f t="shared" si="0"/>
        <v>7835.5</v>
      </c>
      <c r="G9" s="11">
        <f>2573.53+818.23</f>
        <v>3391.76</v>
      </c>
      <c r="H9" s="10">
        <v>2700</v>
      </c>
      <c r="I9" s="10">
        <v>1097.6000000000001</v>
      </c>
      <c r="J9" s="12"/>
      <c r="K9" s="12"/>
      <c r="L9" s="10">
        <f t="shared" si="1"/>
        <v>3797.6000000000004</v>
      </c>
      <c r="M9" s="10"/>
    </row>
    <row r="10" spans="1:13" x14ac:dyDescent="0.25">
      <c r="A10" s="7">
        <v>7</v>
      </c>
      <c r="B10" s="8" t="s">
        <v>74</v>
      </c>
      <c r="C10" s="9" t="s">
        <v>75</v>
      </c>
      <c r="D10" s="10">
        <v>7253.33</v>
      </c>
      <c r="E10" s="10"/>
      <c r="F10" s="10">
        <f t="shared" si="0"/>
        <v>7253.33</v>
      </c>
      <c r="G10" s="11">
        <v>3027.82</v>
      </c>
      <c r="H10" s="10">
        <v>3060</v>
      </c>
      <c r="I10" s="10">
        <v>156.80000000000001</v>
      </c>
      <c r="J10" s="12"/>
      <c r="K10" s="12"/>
      <c r="L10" s="10">
        <f t="shared" si="1"/>
        <v>3216.8</v>
      </c>
      <c r="M10" s="10"/>
    </row>
    <row r="11" spans="1:13" x14ac:dyDescent="0.25">
      <c r="A11" s="7">
        <v>8</v>
      </c>
      <c r="B11" s="8" t="s">
        <v>21</v>
      </c>
      <c r="C11" s="9" t="s">
        <v>73</v>
      </c>
      <c r="D11" s="10">
        <v>6400</v>
      </c>
      <c r="E11" s="10"/>
      <c r="F11" s="10">
        <f t="shared" si="0"/>
        <v>6400</v>
      </c>
      <c r="G11" s="11">
        <v>2668.82</v>
      </c>
      <c r="H11" s="10">
        <v>2700</v>
      </c>
      <c r="I11" s="10">
        <v>113.60000000000001</v>
      </c>
      <c r="J11" s="12"/>
      <c r="K11" s="12"/>
      <c r="L11" s="10">
        <f t="shared" si="1"/>
        <v>2813.6</v>
      </c>
      <c r="M11" s="10"/>
    </row>
    <row r="12" spans="1:13" x14ac:dyDescent="0.25">
      <c r="A12" s="7">
        <v>9</v>
      </c>
      <c r="B12" s="8" t="s">
        <v>23</v>
      </c>
      <c r="C12" s="9" t="s">
        <v>73</v>
      </c>
      <c r="D12" s="10">
        <v>6400</v>
      </c>
      <c r="E12" s="10"/>
      <c r="F12" s="10">
        <f t="shared" si="0"/>
        <v>6400</v>
      </c>
      <c r="G12" s="11">
        <v>2609.5700000000002</v>
      </c>
      <c r="H12" s="10">
        <v>2700</v>
      </c>
      <c r="I12" s="10">
        <v>52</v>
      </c>
      <c r="J12" s="12"/>
      <c r="K12" s="12"/>
      <c r="L12" s="10">
        <f t="shared" si="1"/>
        <v>2752</v>
      </c>
      <c r="M12" s="10"/>
    </row>
    <row r="13" spans="1:13" x14ac:dyDescent="0.25">
      <c r="A13" s="7">
        <v>10</v>
      </c>
      <c r="B13" s="8" t="s">
        <v>25</v>
      </c>
      <c r="C13" s="9" t="s">
        <v>73</v>
      </c>
      <c r="D13" s="10">
        <v>6400</v>
      </c>
      <c r="E13" s="10"/>
      <c r="F13" s="10">
        <f t="shared" si="0"/>
        <v>6400</v>
      </c>
      <c r="G13" s="11">
        <v>2604.09</v>
      </c>
      <c r="H13" s="10">
        <v>2700</v>
      </c>
      <c r="I13" s="10">
        <v>188</v>
      </c>
      <c r="J13" s="12"/>
      <c r="K13" s="12"/>
      <c r="L13" s="10">
        <f t="shared" si="1"/>
        <v>2888</v>
      </c>
      <c r="M13" s="10"/>
    </row>
    <row r="14" spans="1:13" x14ac:dyDescent="0.25">
      <c r="A14" s="7">
        <v>11</v>
      </c>
      <c r="B14" s="8" t="s">
        <v>76</v>
      </c>
      <c r="C14" s="9" t="s">
        <v>75</v>
      </c>
      <c r="D14" s="10">
        <v>7253.33</v>
      </c>
      <c r="E14" s="10">
        <v>1722.6</v>
      </c>
      <c r="F14" s="10">
        <f t="shared" si="0"/>
        <v>8975.93</v>
      </c>
      <c r="G14" s="11">
        <f>3234.54+981.88</f>
        <v>4216.42</v>
      </c>
      <c r="H14" s="10">
        <v>3060</v>
      </c>
      <c r="I14" s="10">
        <v>40</v>
      </c>
      <c r="J14" s="12"/>
      <c r="K14" s="12"/>
      <c r="L14" s="10">
        <f t="shared" si="1"/>
        <v>3100</v>
      </c>
      <c r="M14" s="10"/>
    </row>
    <row r="15" spans="1:13" x14ac:dyDescent="0.25">
      <c r="A15" s="7">
        <v>12</v>
      </c>
      <c r="B15" s="8" t="s">
        <v>77</v>
      </c>
      <c r="C15" s="9" t="s">
        <v>75</v>
      </c>
      <c r="D15" s="10"/>
      <c r="E15" s="10"/>
      <c r="F15" s="10">
        <f t="shared" si="0"/>
        <v>0</v>
      </c>
      <c r="G15" s="11"/>
      <c r="H15" s="10"/>
      <c r="I15" s="10"/>
      <c r="J15" s="12"/>
      <c r="K15" s="12"/>
      <c r="L15" s="10"/>
      <c r="M15" s="10"/>
    </row>
    <row r="16" spans="1:13" x14ac:dyDescent="0.25">
      <c r="A16" s="7">
        <v>13</v>
      </c>
      <c r="B16" s="8" t="s">
        <v>78</v>
      </c>
      <c r="C16" s="9" t="s">
        <v>75</v>
      </c>
      <c r="D16" s="10">
        <v>7253.33</v>
      </c>
      <c r="E16" s="10"/>
      <c r="F16" s="10">
        <f t="shared" si="0"/>
        <v>7253.33</v>
      </c>
      <c r="G16" s="11">
        <v>3037.82</v>
      </c>
      <c r="H16" s="10">
        <v>3060</v>
      </c>
      <c r="I16" s="10">
        <v>121.60000000000001</v>
      </c>
      <c r="J16" s="12"/>
      <c r="K16" s="12"/>
      <c r="L16" s="10">
        <f t="shared" si="1"/>
        <v>3181.6</v>
      </c>
      <c r="M16" s="10"/>
    </row>
    <row r="17" spans="1:13" x14ac:dyDescent="0.25">
      <c r="A17" s="7">
        <v>14</v>
      </c>
      <c r="B17" s="8" t="s">
        <v>79</v>
      </c>
      <c r="C17" s="9" t="s">
        <v>75</v>
      </c>
      <c r="D17" s="10">
        <v>7253.33</v>
      </c>
      <c r="E17" s="10">
        <v>319</v>
      </c>
      <c r="F17" s="10">
        <f t="shared" si="0"/>
        <v>7572.33</v>
      </c>
      <c r="G17" s="11">
        <v>3209.65</v>
      </c>
      <c r="H17" s="10">
        <v>3060</v>
      </c>
      <c r="I17" s="10">
        <v>16</v>
      </c>
      <c r="J17" s="12"/>
      <c r="K17" s="12"/>
      <c r="L17" s="10">
        <f t="shared" si="1"/>
        <v>3076</v>
      </c>
      <c r="M17" s="10"/>
    </row>
    <row r="18" spans="1:13" x14ac:dyDescent="0.25">
      <c r="A18" s="7">
        <v>15</v>
      </c>
      <c r="B18" s="8" t="s">
        <v>80</v>
      </c>
      <c r="C18" s="9" t="s">
        <v>75</v>
      </c>
      <c r="D18" s="10">
        <v>7253.33</v>
      </c>
      <c r="E18" s="10"/>
      <c r="F18" s="10">
        <f t="shared" si="0"/>
        <v>7253.33</v>
      </c>
      <c r="G18" s="11">
        <v>2903.36</v>
      </c>
      <c r="H18" s="10">
        <v>3060</v>
      </c>
      <c r="I18" s="10">
        <v>261.60000000000002</v>
      </c>
      <c r="J18" s="12"/>
      <c r="K18" s="12"/>
      <c r="L18" s="10">
        <f t="shared" si="1"/>
        <v>3321.6</v>
      </c>
      <c r="M18" s="10"/>
    </row>
    <row r="19" spans="1:13" x14ac:dyDescent="0.25">
      <c r="A19" s="7">
        <v>16</v>
      </c>
      <c r="B19" s="8" t="s">
        <v>81</v>
      </c>
      <c r="C19" s="9" t="s">
        <v>75</v>
      </c>
      <c r="D19" s="10">
        <v>7253.33</v>
      </c>
      <c r="E19" s="10"/>
      <c r="F19" s="10">
        <f t="shared" si="0"/>
        <v>7253.33</v>
      </c>
      <c r="G19" s="11">
        <v>3027.82</v>
      </c>
      <c r="H19" s="10">
        <v>3060</v>
      </c>
      <c r="I19" s="10">
        <v>128</v>
      </c>
      <c r="J19" s="12"/>
      <c r="K19" s="12"/>
      <c r="L19" s="10">
        <f t="shared" si="1"/>
        <v>3188</v>
      </c>
      <c r="M19" s="10"/>
    </row>
    <row r="20" spans="1:13" x14ac:dyDescent="0.25">
      <c r="A20" s="7">
        <v>17</v>
      </c>
      <c r="B20" s="8" t="s">
        <v>30</v>
      </c>
      <c r="C20" s="9" t="s">
        <v>73</v>
      </c>
      <c r="D20" s="10">
        <v>6400</v>
      </c>
      <c r="E20" s="10"/>
      <c r="F20" s="10">
        <f t="shared" si="0"/>
        <v>6400</v>
      </c>
      <c r="G20" s="11">
        <v>2807.99</v>
      </c>
      <c r="H20" s="10">
        <v>2700</v>
      </c>
      <c r="I20" s="10">
        <v>998.40000000000009</v>
      </c>
      <c r="J20" s="12"/>
      <c r="K20" s="12"/>
      <c r="L20" s="10">
        <f t="shared" si="1"/>
        <v>3698.4</v>
      </c>
      <c r="M20" s="10"/>
    </row>
    <row r="21" spans="1:13" x14ac:dyDescent="0.25">
      <c r="A21" s="7">
        <v>18</v>
      </c>
      <c r="B21" s="8" t="s">
        <v>82</v>
      </c>
      <c r="C21" s="9" t="s">
        <v>75</v>
      </c>
      <c r="D21" s="10">
        <v>7253.33</v>
      </c>
      <c r="E21" s="10">
        <v>1722.6</v>
      </c>
      <c r="F21" s="10">
        <f t="shared" si="0"/>
        <v>8975.93</v>
      </c>
      <c r="G21" s="11">
        <f>3027.82+981.88</f>
        <v>4009.7000000000003</v>
      </c>
      <c r="H21" s="10">
        <v>3060</v>
      </c>
      <c r="I21" s="10">
        <v>29.6</v>
      </c>
      <c r="J21" s="12"/>
      <c r="K21" s="12"/>
      <c r="L21" s="10">
        <f t="shared" si="1"/>
        <v>3089.6</v>
      </c>
      <c r="M21" s="10"/>
    </row>
    <row r="22" spans="1:13" x14ac:dyDescent="0.25">
      <c r="A22" s="7">
        <v>19</v>
      </c>
      <c r="B22" s="8" t="s">
        <v>83</v>
      </c>
      <c r="C22" s="13" t="s">
        <v>75</v>
      </c>
      <c r="D22" s="10">
        <v>7253.33</v>
      </c>
      <c r="E22" s="10"/>
      <c r="F22" s="10">
        <f t="shared" si="0"/>
        <v>7253.33</v>
      </c>
      <c r="G22" s="11">
        <v>2903.36</v>
      </c>
      <c r="H22" s="10">
        <v>3060</v>
      </c>
      <c r="I22" s="10">
        <v>206.4</v>
      </c>
      <c r="J22" s="12"/>
      <c r="K22" s="12"/>
      <c r="L22" s="10">
        <f t="shared" si="1"/>
        <v>3266.4</v>
      </c>
      <c r="M22" s="10"/>
    </row>
    <row r="23" spans="1:13" x14ac:dyDescent="0.25">
      <c r="A23" s="7">
        <v>20</v>
      </c>
      <c r="B23" s="8" t="s">
        <v>84</v>
      </c>
      <c r="C23" s="9" t="s">
        <v>75</v>
      </c>
      <c r="D23" s="10">
        <v>7253.33</v>
      </c>
      <c r="E23" s="10"/>
      <c r="F23" s="10">
        <f t="shared" si="0"/>
        <v>7253.33</v>
      </c>
      <c r="G23" s="11">
        <v>3027.82</v>
      </c>
      <c r="H23" s="10">
        <v>3060</v>
      </c>
      <c r="I23" s="10">
        <v>32</v>
      </c>
      <c r="J23" s="12"/>
      <c r="K23" s="12"/>
      <c r="L23" s="10">
        <f t="shared" si="1"/>
        <v>3092</v>
      </c>
      <c r="M23" s="10"/>
    </row>
    <row r="24" spans="1:13" x14ac:dyDescent="0.25">
      <c r="A24" s="7">
        <v>21</v>
      </c>
      <c r="B24" s="8" t="s">
        <v>36</v>
      </c>
      <c r="C24" s="9" t="s">
        <v>73</v>
      </c>
      <c r="D24" s="10">
        <v>6400</v>
      </c>
      <c r="E24" s="10"/>
      <c r="F24" s="10">
        <f t="shared" si="0"/>
        <v>6400</v>
      </c>
      <c r="G24" s="11">
        <v>2412.12</v>
      </c>
      <c r="H24" s="10">
        <v>2700</v>
      </c>
      <c r="I24" s="10">
        <v>577.6</v>
      </c>
      <c r="J24" s="12"/>
      <c r="K24" s="12"/>
      <c r="L24" s="10">
        <f t="shared" si="1"/>
        <v>3277.6</v>
      </c>
      <c r="M24" s="10"/>
    </row>
    <row r="25" spans="1:13" x14ac:dyDescent="0.25">
      <c r="A25" s="7">
        <v>22</v>
      </c>
      <c r="B25" s="8" t="s">
        <v>85</v>
      </c>
      <c r="C25" s="9" t="s">
        <v>75</v>
      </c>
      <c r="D25" s="10">
        <v>7253.33</v>
      </c>
      <c r="E25" s="10">
        <v>638</v>
      </c>
      <c r="F25" s="10">
        <f t="shared" si="0"/>
        <v>7891.33</v>
      </c>
      <c r="G25" s="11">
        <v>3598.2</v>
      </c>
      <c r="H25" s="10">
        <v>3060</v>
      </c>
      <c r="I25" s="10">
        <v>62.400000000000006</v>
      </c>
      <c r="J25" s="12"/>
      <c r="K25" s="12"/>
      <c r="L25" s="10">
        <f t="shared" si="1"/>
        <v>3122.4</v>
      </c>
      <c r="M25" s="10"/>
    </row>
    <row r="26" spans="1:13" x14ac:dyDescent="0.25">
      <c r="A26" s="7">
        <v>23</v>
      </c>
      <c r="B26" s="8" t="s">
        <v>37</v>
      </c>
      <c r="C26" s="9" t="s">
        <v>73</v>
      </c>
      <c r="D26" s="10">
        <v>6400</v>
      </c>
      <c r="E26" s="10">
        <v>638</v>
      </c>
      <c r="F26" s="10">
        <f t="shared" si="0"/>
        <v>7038</v>
      </c>
      <c r="G26" s="11">
        <v>3181.38</v>
      </c>
      <c r="H26" s="10">
        <v>2700</v>
      </c>
      <c r="I26" s="10">
        <v>56.800000000000004</v>
      </c>
      <c r="J26" s="12"/>
      <c r="K26" s="12"/>
      <c r="L26" s="10">
        <f t="shared" si="1"/>
        <v>2756.8</v>
      </c>
      <c r="M26" s="10"/>
    </row>
    <row r="27" spans="1:13" x14ac:dyDescent="0.25">
      <c r="A27" s="7">
        <v>24</v>
      </c>
      <c r="B27" s="8" t="s">
        <v>39</v>
      </c>
      <c r="C27" s="9" t="s">
        <v>73</v>
      </c>
      <c r="D27" s="10">
        <v>6400</v>
      </c>
      <c r="E27" s="10"/>
      <c r="F27" s="10">
        <f t="shared" si="0"/>
        <v>6400</v>
      </c>
      <c r="G27" s="11">
        <v>2587</v>
      </c>
      <c r="H27" s="10">
        <v>2700</v>
      </c>
      <c r="I27" s="10">
        <v>262.40000000000003</v>
      </c>
      <c r="J27" s="12"/>
      <c r="K27" s="12"/>
      <c r="L27" s="10">
        <f t="shared" si="1"/>
        <v>2962.4</v>
      </c>
      <c r="M27" s="10"/>
    </row>
    <row r="28" spans="1:13" x14ac:dyDescent="0.25">
      <c r="A28" s="7">
        <v>25</v>
      </c>
      <c r="B28" s="8" t="s">
        <v>40</v>
      </c>
      <c r="C28" s="9" t="s">
        <v>73</v>
      </c>
      <c r="D28" s="10">
        <v>6400</v>
      </c>
      <c r="E28" s="10"/>
      <c r="F28" s="10">
        <f t="shared" si="0"/>
        <v>6400</v>
      </c>
      <c r="G28" s="11">
        <v>2808.53</v>
      </c>
      <c r="H28" s="10">
        <v>2700</v>
      </c>
      <c r="I28" s="10">
        <v>425.6</v>
      </c>
      <c r="J28" s="12"/>
      <c r="K28" s="12"/>
      <c r="L28" s="10">
        <f t="shared" si="1"/>
        <v>3125.6</v>
      </c>
      <c r="M28" s="10"/>
    </row>
    <row r="29" spans="1:13" x14ac:dyDescent="0.25">
      <c r="A29" s="7">
        <v>26</v>
      </c>
      <c r="B29" s="8" t="s">
        <v>86</v>
      </c>
      <c r="C29" s="9" t="s">
        <v>75</v>
      </c>
      <c r="D29" s="10">
        <v>7253.33</v>
      </c>
      <c r="E29" s="10">
        <v>319</v>
      </c>
      <c r="F29" s="10">
        <f t="shared" si="0"/>
        <v>7572.33</v>
      </c>
      <c r="G29" s="11">
        <v>3209.65</v>
      </c>
      <c r="H29" s="10">
        <v>3060</v>
      </c>
      <c r="I29" s="10">
        <v>8</v>
      </c>
      <c r="J29" s="12"/>
      <c r="K29" s="12"/>
      <c r="L29" s="10">
        <f t="shared" si="1"/>
        <v>3068</v>
      </c>
      <c r="M29" s="10"/>
    </row>
    <row r="30" spans="1:13" x14ac:dyDescent="0.25">
      <c r="A30" s="7">
        <v>27</v>
      </c>
      <c r="B30" s="8" t="s">
        <v>87</v>
      </c>
      <c r="C30" s="9" t="s">
        <v>88</v>
      </c>
      <c r="D30" s="10">
        <v>6400</v>
      </c>
      <c r="E30" s="10">
        <v>1435.5</v>
      </c>
      <c r="F30" s="10">
        <f t="shared" si="0"/>
        <v>7835.5</v>
      </c>
      <c r="G30" s="11">
        <f>2579.44+818.23</f>
        <v>3397.67</v>
      </c>
      <c r="H30" s="10">
        <v>2700</v>
      </c>
      <c r="I30" s="10"/>
      <c r="J30" s="12"/>
      <c r="K30" s="12"/>
      <c r="L30" s="10">
        <f t="shared" si="1"/>
        <v>2700</v>
      </c>
      <c r="M30" s="10"/>
    </row>
    <row r="31" spans="1:13" x14ac:dyDescent="0.25">
      <c r="A31" s="7">
        <v>28</v>
      </c>
      <c r="B31" s="8" t="s">
        <v>43</v>
      </c>
      <c r="C31" s="9" t="s">
        <v>73</v>
      </c>
      <c r="D31" s="10">
        <v>6400</v>
      </c>
      <c r="E31" s="10">
        <v>2105.4</v>
      </c>
      <c r="F31" s="10">
        <f t="shared" si="0"/>
        <v>8505.4</v>
      </c>
      <c r="G31" s="11">
        <v>3815.97</v>
      </c>
      <c r="H31" s="10">
        <v>2700</v>
      </c>
      <c r="I31" s="10">
        <v>264</v>
      </c>
      <c r="J31" s="12"/>
      <c r="K31" s="12"/>
      <c r="L31" s="10">
        <f t="shared" si="1"/>
        <v>2964</v>
      </c>
      <c r="M31" s="10"/>
    </row>
    <row r="32" spans="1:13" x14ac:dyDescent="0.25">
      <c r="A32" s="7">
        <v>29</v>
      </c>
      <c r="B32" s="8" t="s">
        <v>89</v>
      </c>
      <c r="C32" s="9" t="s">
        <v>75</v>
      </c>
      <c r="D32" s="10">
        <v>7253.33</v>
      </c>
      <c r="E32" s="10">
        <v>1301.52</v>
      </c>
      <c r="F32" s="10">
        <f t="shared" si="0"/>
        <v>8554.85</v>
      </c>
      <c r="G32" s="11">
        <v>3627.19</v>
      </c>
      <c r="H32" s="10">
        <v>3060</v>
      </c>
      <c r="I32" s="10">
        <v>137.6</v>
      </c>
      <c r="J32" s="12"/>
      <c r="K32" s="12"/>
      <c r="L32" s="10">
        <f t="shared" si="1"/>
        <v>3197.6</v>
      </c>
      <c r="M32" s="10"/>
    </row>
    <row r="33" spans="1:13" x14ac:dyDescent="0.25">
      <c r="A33" s="7">
        <v>30</v>
      </c>
      <c r="B33" s="8" t="s">
        <v>90</v>
      </c>
      <c r="C33" s="13" t="s">
        <v>91</v>
      </c>
      <c r="D33" s="10">
        <v>3666.67</v>
      </c>
      <c r="E33" s="10"/>
      <c r="F33" s="10">
        <f t="shared" si="0"/>
        <v>3666.67</v>
      </c>
      <c r="G33" s="11">
        <v>1648.83</v>
      </c>
      <c r="H33" s="10">
        <v>1530</v>
      </c>
      <c r="I33" s="10"/>
      <c r="J33" s="12"/>
      <c r="K33" s="12"/>
      <c r="L33" s="10">
        <f t="shared" si="1"/>
        <v>1530</v>
      </c>
      <c r="M33" s="10"/>
    </row>
    <row r="34" spans="1:13" x14ac:dyDescent="0.25">
      <c r="A34" s="7">
        <v>31</v>
      </c>
      <c r="B34" s="8" t="s">
        <v>44</v>
      </c>
      <c r="C34" s="9" t="s">
        <v>73</v>
      </c>
      <c r="D34" s="10">
        <v>6400</v>
      </c>
      <c r="E34" s="10"/>
      <c r="F34" s="10">
        <f t="shared" si="0"/>
        <v>6400</v>
      </c>
      <c r="G34" s="11">
        <v>2587</v>
      </c>
      <c r="H34" s="10">
        <v>2700</v>
      </c>
      <c r="I34" s="10">
        <v>249.60000000000002</v>
      </c>
      <c r="J34" s="12"/>
      <c r="K34" s="12"/>
      <c r="L34" s="10">
        <f t="shared" si="1"/>
        <v>2949.6</v>
      </c>
      <c r="M34" s="10"/>
    </row>
    <row r="35" spans="1:13" x14ac:dyDescent="0.25">
      <c r="A35" s="7">
        <v>32</v>
      </c>
      <c r="B35" s="8" t="s">
        <v>92</v>
      </c>
      <c r="C35" s="9" t="s">
        <v>75</v>
      </c>
      <c r="D35" s="10">
        <v>7253.33</v>
      </c>
      <c r="E35" s="10">
        <v>1952.28</v>
      </c>
      <c r="F35" s="10">
        <f t="shared" si="0"/>
        <v>9205.61</v>
      </c>
      <c r="G35" s="11">
        <f>3027.82+1112.8</f>
        <v>4140.62</v>
      </c>
      <c r="H35" s="10">
        <v>3060</v>
      </c>
      <c r="I35" s="10">
        <v>60</v>
      </c>
      <c r="J35" s="12"/>
      <c r="K35" s="12"/>
      <c r="L35" s="10">
        <f t="shared" si="1"/>
        <v>3120</v>
      </c>
      <c r="M35" s="10"/>
    </row>
    <row r="36" spans="1:13" x14ac:dyDescent="0.25">
      <c r="A36" s="7">
        <v>33</v>
      </c>
      <c r="B36" s="14" t="s">
        <v>45</v>
      </c>
      <c r="C36" s="9" t="s">
        <v>73</v>
      </c>
      <c r="D36" s="10">
        <v>6400</v>
      </c>
      <c r="E36" s="10">
        <v>1148.4000000000001</v>
      </c>
      <c r="F36" s="10">
        <f t="shared" si="0"/>
        <v>7548.4</v>
      </c>
      <c r="G36" s="11">
        <v>3307.08</v>
      </c>
      <c r="H36" s="10">
        <v>2700</v>
      </c>
      <c r="I36" s="10">
        <v>1488</v>
      </c>
      <c r="J36" s="12"/>
      <c r="K36" s="12"/>
      <c r="L36" s="10">
        <f t="shared" si="1"/>
        <v>4188</v>
      </c>
      <c r="M36" s="10"/>
    </row>
    <row r="37" spans="1:13" x14ac:dyDescent="0.25">
      <c r="A37" s="7">
        <v>34</v>
      </c>
      <c r="B37" s="14" t="s">
        <v>46</v>
      </c>
      <c r="C37" s="9" t="s">
        <v>73</v>
      </c>
      <c r="D37" s="10">
        <v>6400</v>
      </c>
      <c r="E37" s="10">
        <v>478.5</v>
      </c>
      <c r="F37" s="10">
        <f t="shared" si="0"/>
        <v>6878.5</v>
      </c>
      <c r="G37" s="11">
        <v>2756.03</v>
      </c>
      <c r="H37" s="10">
        <v>2700</v>
      </c>
      <c r="I37" s="10">
        <v>244</v>
      </c>
      <c r="J37" s="12"/>
      <c r="K37" s="12"/>
      <c r="L37" s="10">
        <f t="shared" si="1"/>
        <v>2944</v>
      </c>
      <c r="M37" s="10"/>
    </row>
    <row r="38" spans="1:13" x14ac:dyDescent="0.25">
      <c r="A38" s="7">
        <v>35</v>
      </c>
      <c r="B38" s="14" t="s">
        <v>93</v>
      </c>
      <c r="C38" s="9" t="s">
        <v>75</v>
      </c>
      <c r="D38" s="10">
        <v>7253.33</v>
      </c>
      <c r="E38" s="10"/>
      <c r="F38" s="10">
        <f t="shared" si="0"/>
        <v>7253.33</v>
      </c>
      <c r="G38" s="11">
        <v>3027.82</v>
      </c>
      <c r="H38" s="10">
        <v>3060</v>
      </c>
      <c r="I38" s="10">
        <v>139.20000000000002</v>
      </c>
      <c r="J38" s="12"/>
      <c r="K38" s="12"/>
      <c r="L38" s="10">
        <f t="shared" si="1"/>
        <v>3199.2</v>
      </c>
      <c r="M38" s="10"/>
    </row>
    <row r="39" spans="1:13" x14ac:dyDescent="0.25">
      <c r="A39" s="7">
        <v>36</v>
      </c>
      <c r="B39" s="14" t="s">
        <v>94</v>
      </c>
      <c r="C39" s="9" t="s">
        <v>75</v>
      </c>
      <c r="D39" s="10">
        <v>7253.33</v>
      </c>
      <c r="E39" s="10">
        <v>319</v>
      </c>
      <c r="F39" s="10">
        <f t="shared" si="0"/>
        <v>7572.33</v>
      </c>
      <c r="G39" s="11">
        <v>3052.9</v>
      </c>
      <c r="H39" s="10">
        <v>3060</v>
      </c>
      <c r="I39" s="10">
        <v>97.600000000000009</v>
      </c>
      <c r="J39" s="12"/>
      <c r="K39" s="12"/>
      <c r="L39" s="10">
        <f t="shared" si="1"/>
        <v>3157.6</v>
      </c>
      <c r="M39" s="10"/>
    </row>
    <row r="40" spans="1:13" x14ac:dyDescent="0.25">
      <c r="A40" s="7">
        <v>37</v>
      </c>
      <c r="B40" s="14" t="s">
        <v>49</v>
      </c>
      <c r="C40" s="9" t="s">
        <v>73</v>
      </c>
      <c r="D40" s="10">
        <v>6400</v>
      </c>
      <c r="E40" s="10">
        <v>319</v>
      </c>
      <c r="F40" s="10">
        <f t="shared" si="0"/>
        <v>6719</v>
      </c>
      <c r="G40" s="11">
        <v>2760.04</v>
      </c>
      <c r="H40" s="10">
        <v>2700</v>
      </c>
      <c r="I40" s="10">
        <v>199.20000000000002</v>
      </c>
      <c r="J40" s="12"/>
      <c r="K40" s="12"/>
      <c r="L40" s="10">
        <f t="shared" si="1"/>
        <v>2899.2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B6D2-E92B-4821-9294-AF50A5D955E6}">
  <dimension ref="A1:M48"/>
  <sheetViews>
    <sheetView tabSelected="1" zoomScale="93" zoomScaleNormal="93" workbookViewId="0">
      <selection activeCell="L42" sqref="L42"/>
    </sheetView>
  </sheetViews>
  <sheetFormatPr defaultRowHeight="13.2" x14ac:dyDescent="0.25"/>
  <cols>
    <col min="1" max="1" width="8.109375" customWidth="1"/>
    <col min="2" max="2" width="24.5546875" customWidth="1"/>
    <col min="3" max="3" width="22.2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3" max="13" width="0" hidden="1" customWidth="1"/>
    <col min="15" max="1026" width="8.6640625" customWidth="1"/>
  </cols>
  <sheetData>
    <row r="1" spans="1:13" x14ac:dyDescent="0.25">
      <c r="A1" s="27" t="s">
        <v>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14</v>
      </c>
      <c r="C4" s="9"/>
      <c r="D4" s="10">
        <v>6400</v>
      </c>
      <c r="E4" s="10">
        <v>2392.5</v>
      </c>
      <c r="F4" s="10">
        <f>D4+E4</f>
        <v>8792.5</v>
      </c>
      <c r="G4" s="11">
        <f>3121.39+1363.72</f>
        <v>4485.1099999999997</v>
      </c>
      <c r="H4" s="10">
        <v>2700</v>
      </c>
      <c r="I4" s="10">
        <v>544</v>
      </c>
      <c r="J4" s="12"/>
      <c r="K4" s="12"/>
      <c r="L4" s="10">
        <f t="shared" ref="L4:L40" si="0">H4+I4+K4</f>
        <v>3244</v>
      </c>
      <c r="M4" s="10"/>
    </row>
    <row r="5" spans="1:13" x14ac:dyDescent="0.25">
      <c r="A5" s="7">
        <v>2</v>
      </c>
      <c r="B5" s="8" t="s">
        <v>16</v>
      </c>
      <c r="C5" s="9"/>
      <c r="D5" s="10">
        <v>6400</v>
      </c>
      <c r="E5" s="10">
        <v>957</v>
      </c>
      <c r="F5" s="10">
        <f t="shared" ref="F5:F40" si="1">D5+E5</f>
        <v>7357</v>
      </c>
      <c r="G5" s="11">
        <v>3632.55</v>
      </c>
      <c r="H5" s="10">
        <v>2700</v>
      </c>
      <c r="I5" s="10">
        <v>688.80000000000007</v>
      </c>
      <c r="J5" s="12"/>
      <c r="K5" s="12"/>
      <c r="L5" s="10">
        <f t="shared" si="0"/>
        <v>3388.8</v>
      </c>
      <c r="M5" s="10"/>
    </row>
    <row r="6" spans="1:13" x14ac:dyDescent="0.25">
      <c r="A6" s="7">
        <v>3</v>
      </c>
      <c r="B6" s="8" t="s">
        <v>17</v>
      </c>
      <c r="C6" s="9"/>
      <c r="D6" s="10">
        <v>6400</v>
      </c>
      <c r="E6" s="10"/>
      <c r="F6" s="10">
        <f t="shared" si="1"/>
        <v>6400</v>
      </c>
      <c r="G6" s="11">
        <v>2839.94</v>
      </c>
      <c r="H6" s="10">
        <v>2700</v>
      </c>
      <c r="I6" s="10">
        <v>504</v>
      </c>
      <c r="J6" s="12"/>
      <c r="K6" s="12">
        <v>-100</v>
      </c>
      <c r="L6" s="10">
        <f t="shared" si="0"/>
        <v>3104</v>
      </c>
      <c r="M6" s="10"/>
    </row>
    <row r="7" spans="1:13" x14ac:dyDescent="0.25">
      <c r="A7" s="7">
        <v>4</v>
      </c>
      <c r="B7" s="8" t="s">
        <v>18</v>
      </c>
      <c r="C7" s="9"/>
      <c r="D7" s="10">
        <v>6400</v>
      </c>
      <c r="E7" s="10">
        <v>478.5</v>
      </c>
      <c r="F7" s="10">
        <f t="shared" si="1"/>
        <v>6878.5</v>
      </c>
      <c r="G7" s="11">
        <v>2857.97</v>
      </c>
      <c r="H7" s="10">
        <v>2700</v>
      </c>
      <c r="I7" s="10">
        <v>104</v>
      </c>
      <c r="J7" s="12"/>
      <c r="K7" s="12"/>
      <c r="L7" s="10">
        <f t="shared" si="0"/>
        <v>2804</v>
      </c>
      <c r="M7" s="10"/>
    </row>
    <row r="8" spans="1:13" x14ac:dyDescent="0.25">
      <c r="A8" s="7">
        <v>5</v>
      </c>
      <c r="B8" s="8" t="s">
        <v>19</v>
      </c>
      <c r="C8" s="9"/>
      <c r="D8" s="10">
        <v>6400</v>
      </c>
      <c r="E8" s="10">
        <v>957</v>
      </c>
      <c r="F8" s="10">
        <f t="shared" si="1"/>
        <v>7357</v>
      </c>
      <c r="G8" s="11">
        <v>3615.09</v>
      </c>
      <c r="H8" s="10">
        <v>2700</v>
      </c>
      <c r="I8" s="10">
        <v>531.20000000000005</v>
      </c>
      <c r="J8" s="12"/>
      <c r="K8" s="12"/>
      <c r="L8" s="10">
        <f t="shared" si="0"/>
        <v>3231.2</v>
      </c>
      <c r="M8" s="10"/>
    </row>
    <row r="9" spans="1:13" x14ac:dyDescent="0.25">
      <c r="A9" s="7">
        <v>6</v>
      </c>
      <c r="B9" s="8" t="s">
        <v>20</v>
      </c>
      <c r="C9" s="9"/>
      <c r="D9" s="10">
        <v>6400</v>
      </c>
      <c r="E9" s="10">
        <v>1435.5</v>
      </c>
      <c r="F9" s="10">
        <f t="shared" si="1"/>
        <v>7835.5</v>
      </c>
      <c r="G9" s="11">
        <f>3121.4+818.23</f>
        <v>3939.63</v>
      </c>
      <c r="H9" s="10">
        <v>2700</v>
      </c>
      <c r="I9" s="10">
        <v>940.80000000000007</v>
      </c>
      <c r="J9" s="12"/>
      <c r="K9" s="12"/>
      <c r="L9" s="10">
        <f t="shared" si="0"/>
        <v>3640.8</v>
      </c>
      <c r="M9" s="10"/>
    </row>
    <row r="10" spans="1:13" x14ac:dyDescent="0.25">
      <c r="A10" s="7">
        <v>7</v>
      </c>
      <c r="B10" s="8" t="s">
        <v>74</v>
      </c>
      <c r="C10" s="9"/>
      <c r="D10" s="10">
        <v>1493.33</v>
      </c>
      <c r="E10" s="10"/>
      <c r="F10" s="10">
        <f t="shared" si="1"/>
        <v>1493.33</v>
      </c>
      <c r="G10" s="11">
        <v>905.37</v>
      </c>
      <c r="H10" s="10">
        <f>2700-2070</f>
        <v>630</v>
      </c>
      <c r="I10" s="10">
        <v>0</v>
      </c>
      <c r="J10" s="17"/>
      <c r="K10" s="17"/>
      <c r="L10" s="10">
        <f t="shared" si="0"/>
        <v>630</v>
      </c>
      <c r="M10" s="10"/>
    </row>
    <row r="11" spans="1:13" x14ac:dyDescent="0.25">
      <c r="A11" s="7">
        <v>8</v>
      </c>
      <c r="B11" s="8" t="s">
        <v>21</v>
      </c>
      <c r="C11" s="9"/>
      <c r="D11" s="10">
        <v>6400</v>
      </c>
      <c r="E11" s="10"/>
      <c r="F11" s="10">
        <f t="shared" si="1"/>
        <v>6400</v>
      </c>
      <c r="G11" s="11">
        <v>2839.94</v>
      </c>
      <c r="H11" s="10">
        <v>2700</v>
      </c>
      <c r="I11" s="10">
        <v>454.40000000000003</v>
      </c>
      <c r="J11" s="12"/>
      <c r="K11" s="12"/>
      <c r="L11" s="10">
        <f t="shared" si="0"/>
        <v>3154.4</v>
      </c>
      <c r="M11" s="10"/>
    </row>
    <row r="12" spans="1:13" x14ac:dyDescent="0.25">
      <c r="A12" s="7">
        <v>9</v>
      </c>
      <c r="B12" s="8" t="s">
        <v>23</v>
      </c>
      <c r="C12" s="9"/>
      <c r="D12" s="10">
        <v>6400</v>
      </c>
      <c r="E12" s="10"/>
      <c r="F12" s="10">
        <f t="shared" si="1"/>
        <v>6400</v>
      </c>
      <c r="G12" s="11">
        <v>3121.39</v>
      </c>
      <c r="H12" s="10">
        <v>2700</v>
      </c>
      <c r="I12" s="10">
        <v>416</v>
      </c>
      <c r="J12" s="26"/>
      <c r="K12" s="26"/>
      <c r="L12" s="10">
        <f t="shared" si="0"/>
        <v>3116</v>
      </c>
      <c r="M12" s="10"/>
    </row>
    <row r="13" spans="1:13" x14ac:dyDescent="0.25">
      <c r="A13" s="7">
        <v>10</v>
      </c>
      <c r="B13" s="8" t="s">
        <v>25</v>
      </c>
      <c r="C13" s="9"/>
      <c r="D13" s="10">
        <v>6400</v>
      </c>
      <c r="E13" s="10"/>
      <c r="F13" s="10">
        <f t="shared" si="1"/>
        <v>6400</v>
      </c>
      <c r="G13" s="11">
        <v>2745.04</v>
      </c>
      <c r="H13" s="10">
        <v>2700</v>
      </c>
      <c r="I13" s="10">
        <v>300.8</v>
      </c>
      <c r="J13" s="12"/>
      <c r="K13" s="12"/>
      <c r="L13" s="10">
        <f t="shared" si="0"/>
        <v>3000.8</v>
      </c>
      <c r="M13" s="10"/>
    </row>
    <row r="14" spans="1:13" x14ac:dyDescent="0.25">
      <c r="A14" s="7">
        <v>11</v>
      </c>
      <c r="B14" s="8" t="s">
        <v>76</v>
      </c>
      <c r="C14" s="9"/>
      <c r="D14" s="10">
        <v>6400</v>
      </c>
      <c r="E14" s="10">
        <v>1435.5</v>
      </c>
      <c r="F14" s="10">
        <f t="shared" si="1"/>
        <v>7835.5</v>
      </c>
      <c r="G14" s="11">
        <f>4062.37+818.23</f>
        <v>4880.6000000000004</v>
      </c>
      <c r="H14" s="10">
        <v>2700</v>
      </c>
      <c r="I14" s="10">
        <v>144</v>
      </c>
      <c r="J14" s="17"/>
      <c r="K14" s="17"/>
      <c r="L14" s="10">
        <f t="shared" si="0"/>
        <v>2844</v>
      </c>
      <c r="M14" s="10"/>
    </row>
    <row r="15" spans="1:13" x14ac:dyDescent="0.25">
      <c r="A15" s="7">
        <v>12</v>
      </c>
      <c r="B15" s="8" t="s">
        <v>77</v>
      </c>
      <c r="C15" s="9"/>
      <c r="D15" s="10"/>
      <c r="E15" s="10"/>
      <c r="F15" s="10"/>
      <c r="G15" s="11"/>
      <c r="H15" s="10"/>
      <c r="I15" s="10"/>
      <c r="J15" s="17"/>
      <c r="K15" s="17"/>
      <c r="L15" s="10"/>
      <c r="M15" s="10"/>
    </row>
    <row r="16" spans="1:13" x14ac:dyDescent="0.25">
      <c r="A16" s="7">
        <v>13</v>
      </c>
      <c r="B16" s="8" t="s">
        <v>78</v>
      </c>
      <c r="C16" s="9"/>
      <c r="D16" s="10"/>
      <c r="E16" s="10"/>
      <c r="F16" s="10"/>
      <c r="G16" s="11"/>
      <c r="H16" s="10"/>
      <c r="I16" s="10"/>
      <c r="J16" s="17"/>
      <c r="K16" s="17"/>
      <c r="L16" s="10"/>
      <c r="M16" s="10"/>
    </row>
    <row r="17" spans="1:13" x14ac:dyDescent="0.25">
      <c r="A17" s="7">
        <v>14</v>
      </c>
      <c r="B17" s="8" t="s">
        <v>79</v>
      </c>
      <c r="C17" s="9"/>
      <c r="D17" s="10">
        <v>6400</v>
      </c>
      <c r="E17" s="10">
        <v>478.5</v>
      </c>
      <c r="F17" s="10">
        <f t="shared" si="1"/>
        <v>6878.5</v>
      </c>
      <c r="G17" s="11">
        <v>3544.05</v>
      </c>
      <c r="H17" s="10">
        <v>2700</v>
      </c>
      <c r="I17" s="10">
        <v>104</v>
      </c>
      <c r="J17" s="17"/>
      <c r="K17" s="17"/>
      <c r="L17" s="10">
        <f t="shared" si="0"/>
        <v>2804</v>
      </c>
      <c r="M17" s="10"/>
    </row>
    <row r="18" spans="1:13" x14ac:dyDescent="0.25">
      <c r="A18" s="7">
        <v>15</v>
      </c>
      <c r="B18" s="8" t="s">
        <v>80</v>
      </c>
      <c r="C18" s="9"/>
      <c r="D18" s="10">
        <v>6400</v>
      </c>
      <c r="E18" s="10"/>
      <c r="F18" s="10">
        <f t="shared" si="1"/>
        <v>6400</v>
      </c>
      <c r="G18" s="11">
        <v>2620.27</v>
      </c>
      <c r="H18" s="10">
        <v>2700</v>
      </c>
      <c r="I18" s="10">
        <v>697.6</v>
      </c>
      <c r="J18" s="17"/>
      <c r="K18" s="17"/>
      <c r="L18" s="10">
        <f t="shared" si="0"/>
        <v>3397.6</v>
      </c>
      <c r="M18" s="10"/>
    </row>
    <row r="19" spans="1:13" x14ac:dyDescent="0.25">
      <c r="A19" s="7">
        <v>16</v>
      </c>
      <c r="B19" s="8" t="s">
        <v>81</v>
      </c>
      <c r="C19" s="9"/>
      <c r="D19" s="10">
        <v>1706.67</v>
      </c>
      <c r="E19" s="10"/>
      <c r="F19" s="10">
        <f t="shared" si="1"/>
        <v>1706.67</v>
      </c>
      <c r="G19" s="11">
        <v>1001.31</v>
      </c>
      <c r="H19" s="10">
        <f>2700-1980</f>
        <v>720</v>
      </c>
      <c r="I19" s="10">
        <f>544-448</f>
        <v>96</v>
      </c>
      <c r="J19" s="17"/>
      <c r="K19" s="12">
        <v>-100</v>
      </c>
      <c r="L19" s="10">
        <f t="shared" si="0"/>
        <v>716</v>
      </c>
      <c r="M19" s="10"/>
    </row>
    <row r="20" spans="1:13" x14ac:dyDescent="0.25">
      <c r="A20" s="7">
        <v>17</v>
      </c>
      <c r="B20" s="8" t="s">
        <v>30</v>
      </c>
      <c r="C20" s="9"/>
      <c r="D20" s="10">
        <v>6400</v>
      </c>
      <c r="E20" s="10"/>
      <c r="F20" s="10">
        <f t="shared" si="1"/>
        <v>6400</v>
      </c>
      <c r="G20" s="11">
        <v>2934.9</v>
      </c>
      <c r="H20" s="10">
        <v>2700</v>
      </c>
      <c r="I20" s="10">
        <v>1185.6000000000001</v>
      </c>
      <c r="J20" s="12"/>
      <c r="K20" s="12"/>
      <c r="L20" s="10">
        <f t="shared" si="0"/>
        <v>3885.6000000000004</v>
      </c>
      <c r="M20" s="10"/>
    </row>
    <row r="21" spans="1:13" x14ac:dyDescent="0.25">
      <c r="A21" s="7">
        <v>18</v>
      </c>
      <c r="B21" s="8" t="s">
        <v>82</v>
      </c>
      <c r="C21" s="9"/>
      <c r="D21" s="10">
        <v>6400</v>
      </c>
      <c r="E21" s="10">
        <v>1435.5</v>
      </c>
      <c r="F21" s="10">
        <f t="shared" si="1"/>
        <v>7835.5</v>
      </c>
      <c r="G21" s="11">
        <f>3743.43+818.23</f>
        <v>4561.66</v>
      </c>
      <c r="H21" s="10">
        <v>2700</v>
      </c>
      <c r="I21" s="10">
        <v>473.6</v>
      </c>
      <c r="J21" s="17"/>
      <c r="K21" s="17"/>
      <c r="L21" s="10">
        <f t="shared" si="0"/>
        <v>3173.6</v>
      </c>
      <c r="M21" s="10"/>
    </row>
    <row r="22" spans="1:13" x14ac:dyDescent="0.25">
      <c r="A22" s="7">
        <v>19</v>
      </c>
      <c r="B22" s="8" t="s">
        <v>83</v>
      </c>
      <c r="C22" s="13"/>
      <c r="D22" s="10">
        <v>6400</v>
      </c>
      <c r="E22" s="10"/>
      <c r="F22" s="10">
        <f t="shared" si="1"/>
        <v>6400</v>
      </c>
      <c r="G22" s="11">
        <v>2928.27</v>
      </c>
      <c r="H22" s="10">
        <v>2700</v>
      </c>
      <c r="I22" s="10">
        <v>894.40000000000009</v>
      </c>
      <c r="J22" s="17"/>
      <c r="K22" s="17"/>
      <c r="L22" s="10">
        <f t="shared" si="0"/>
        <v>3594.4</v>
      </c>
      <c r="M22" s="10"/>
    </row>
    <row r="23" spans="1:13" x14ac:dyDescent="0.25">
      <c r="A23" s="7">
        <v>20</v>
      </c>
      <c r="B23" s="8" t="s">
        <v>84</v>
      </c>
      <c r="C23" s="9"/>
      <c r="D23" s="10">
        <v>6400</v>
      </c>
      <c r="E23" s="10"/>
      <c r="F23" s="10">
        <f t="shared" si="1"/>
        <v>6400</v>
      </c>
      <c r="G23" s="11">
        <v>3111.81</v>
      </c>
      <c r="H23" s="10">
        <v>2700</v>
      </c>
      <c r="I23" s="10">
        <v>120</v>
      </c>
      <c r="J23" s="17"/>
      <c r="K23" s="17"/>
      <c r="L23" s="10">
        <f t="shared" si="0"/>
        <v>2820</v>
      </c>
      <c r="M23" s="10"/>
    </row>
    <row r="24" spans="1:13" x14ac:dyDescent="0.25">
      <c r="A24" s="7">
        <v>21</v>
      </c>
      <c r="B24" s="8" t="s">
        <v>36</v>
      </c>
      <c r="C24" s="9"/>
      <c r="D24" s="10">
        <v>6400</v>
      </c>
      <c r="E24" s="10"/>
      <c r="F24" s="10">
        <f t="shared" si="1"/>
        <v>6400</v>
      </c>
      <c r="G24" s="11">
        <v>2631.13</v>
      </c>
      <c r="H24" s="10">
        <v>2700</v>
      </c>
      <c r="I24" s="10">
        <v>547.20000000000005</v>
      </c>
      <c r="J24" s="12"/>
      <c r="K24" s="12"/>
      <c r="L24" s="10">
        <f t="shared" si="0"/>
        <v>3247.2</v>
      </c>
      <c r="M24" s="10"/>
    </row>
    <row r="25" spans="1:13" x14ac:dyDescent="0.25">
      <c r="A25" s="7">
        <v>22</v>
      </c>
      <c r="B25" s="8" t="s">
        <v>85</v>
      </c>
      <c r="C25" s="9"/>
      <c r="D25" s="10">
        <v>6400</v>
      </c>
      <c r="E25" s="10">
        <v>957</v>
      </c>
      <c r="F25" s="10">
        <f t="shared" si="1"/>
        <v>7357</v>
      </c>
      <c r="G25" s="11">
        <v>4295.2299999999996</v>
      </c>
      <c r="H25" s="10">
        <v>2700</v>
      </c>
      <c r="I25" s="10">
        <v>218.4</v>
      </c>
      <c r="J25" s="17"/>
      <c r="K25" s="17"/>
      <c r="L25" s="10">
        <f t="shared" si="0"/>
        <v>2918.4</v>
      </c>
      <c r="M25" s="10"/>
    </row>
    <row r="26" spans="1:13" x14ac:dyDescent="0.25">
      <c r="A26" s="7">
        <v>23</v>
      </c>
      <c r="B26" s="8" t="s">
        <v>37</v>
      </c>
      <c r="C26" s="9"/>
      <c r="D26" s="10">
        <v>6400</v>
      </c>
      <c r="E26" s="10">
        <v>957</v>
      </c>
      <c r="F26" s="10">
        <f t="shared" si="1"/>
        <v>7357</v>
      </c>
      <c r="G26" s="11">
        <v>3471.66</v>
      </c>
      <c r="H26" s="10">
        <v>2700</v>
      </c>
      <c r="I26" s="10">
        <v>511.20000000000005</v>
      </c>
      <c r="J26" s="12"/>
      <c r="K26" s="12"/>
      <c r="L26" s="10">
        <f t="shared" si="0"/>
        <v>3211.2</v>
      </c>
      <c r="M26" s="10"/>
    </row>
    <row r="27" spans="1:13" x14ac:dyDescent="0.25">
      <c r="A27" s="7">
        <v>24</v>
      </c>
      <c r="B27" s="8" t="s">
        <v>39</v>
      </c>
      <c r="C27" s="9"/>
      <c r="D27" s="10">
        <v>6400</v>
      </c>
      <c r="E27" s="10"/>
      <c r="F27" s="10">
        <f t="shared" si="1"/>
        <v>6400</v>
      </c>
      <c r="G27" s="11">
        <v>2778.05</v>
      </c>
      <c r="H27" s="10">
        <v>2700</v>
      </c>
      <c r="I27" s="10">
        <v>459.20000000000005</v>
      </c>
      <c r="J27" s="12"/>
      <c r="K27" s="12"/>
      <c r="L27" s="10">
        <f t="shared" si="0"/>
        <v>3159.2</v>
      </c>
      <c r="M27" s="10"/>
    </row>
    <row r="28" spans="1:13" x14ac:dyDescent="0.25">
      <c r="A28" s="7">
        <v>25</v>
      </c>
      <c r="B28" s="8" t="s">
        <v>40</v>
      </c>
      <c r="C28" s="9"/>
      <c r="D28" s="10">
        <v>6400</v>
      </c>
      <c r="E28" s="10"/>
      <c r="F28" s="10">
        <f t="shared" si="1"/>
        <v>6400</v>
      </c>
      <c r="G28" s="11">
        <v>2934.9</v>
      </c>
      <c r="H28" s="10">
        <v>2700</v>
      </c>
      <c r="I28" s="10">
        <v>486.40000000000003</v>
      </c>
      <c r="J28" s="12"/>
      <c r="K28" s="12"/>
      <c r="L28" s="10">
        <f t="shared" si="0"/>
        <v>3186.4</v>
      </c>
      <c r="M28" s="10"/>
    </row>
    <row r="29" spans="1:13" x14ac:dyDescent="0.25">
      <c r="A29" s="7">
        <v>26</v>
      </c>
      <c r="B29" s="8" t="s">
        <v>86</v>
      </c>
      <c r="C29" s="9"/>
      <c r="D29" s="10">
        <v>6400</v>
      </c>
      <c r="E29" s="10">
        <v>478.5</v>
      </c>
      <c r="F29" s="10">
        <f t="shared" si="1"/>
        <v>6878.5</v>
      </c>
      <c r="G29" s="11">
        <v>1789.84</v>
      </c>
      <c r="H29" s="10">
        <v>2700</v>
      </c>
      <c r="I29" s="10">
        <v>96</v>
      </c>
      <c r="J29" s="17"/>
      <c r="K29" s="17"/>
      <c r="L29" s="10">
        <f t="shared" si="0"/>
        <v>2796</v>
      </c>
      <c r="M29" s="10"/>
    </row>
    <row r="30" spans="1:13" x14ac:dyDescent="0.25">
      <c r="A30" s="7">
        <v>27</v>
      </c>
      <c r="B30" s="8" t="s">
        <v>87</v>
      </c>
      <c r="C30" s="9"/>
      <c r="D30" s="10">
        <v>6400</v>
      </c>
      <c r="E30" s="10">
        <v>1435.5</v>
      </c>
      <c r="F30" s="10">
        <f t="shared" si="1"/>
        <v>7835.5</v>
      </c>
      <c r="G30" s="11">
        <f>3442.67+818.23</f>
        <v>4260.8999999999996</v>
      </c>
      <c r="H30" s="10">
        <v>2700</v>
      </c>
      <c r="I30" s="10">
        <v>1476</v>
      </c>
      <c r="J30" s="17"/>
      <c r="K30" s="17"/>
      <c r="L30" s="10">
        <f t="shared" si="0"/>
        <v>4176</v>
      </c>
      <c r="M30" s="10"/>
    </row>
    <row r="31" spans="1:13" x14ac:dyDescent="0.25">
      <c r="A31" s="7">
        <v>28</v>
      </c>
      <c r="B31" s="8" t="s">
        <v>43</v>
      </c>
      <c r="C31" s="9"/>
      <c r="D31" s="10">
        <v>6400</v>
      </c>
      <c r="E31" s="10">
        <v>2105.4</v>
      </c>
      <c r="F31" s="10">
        <f t="shared" si="1"/>
        <v>8505.4</v>
      </c>
      <c r="G31" s="11">
        <v>3943.87</v>
      </c>
      <c r="H31" s="10">
        <v>2700</v>
      </c>
      <c r="I31" s="10">
        <v>968</v>
      </c>
      <c r="J31" s="12"/>
      <c r="K31" s="12"/>
      <c r="L31" s="10">
        <f t="shared" si="0"/>
        <v>3668</v>
      </c>
      <c r="M31" s="10"/>
    </row>
    <row r="32" spans="1:13" x14ac:dyDescent="0.25">
      <c r="A32" s="7">
        <v>29</v>
      </c>
      <c r="B32" s="8" t="s">
        <v>89</v>
      </c>
      <c r="C32" s="9"/>
      <c r="D32" s="10">
        <v>6400</v>
      </c>
      <c r="E32" s="10">
        <v>1148.4000000000001</v>
      </c>
      <c r="F32" s="10">
        <f t="shared" si="1"/>
        <v>7548.4</v>
      </c>
      <c r="G32" s="11">
        <v>3898.37</v>
      </c>
      <c r="H32" s="10">
        <v>2700</v>
      </c>
      <c r="I32" s="10">
        <v>963.2</v>
      </c>
      <c r="J32" s="17"/>
      <c r="K32" s="17"/>
      <c r="L32" s="10">
        <f t="shared" si="0"/>
        <v>3663.2</v>
      </c>
      <c r="M32" s="10"/>
    </row>
    <row r="33" spans="1:13" x14ac:dyDescent="0.25">
      <c r="A33" s="7">
        <v>30</v>
      </c>
      <c r="B33" s="8" t="s">
        <v>90</v>
      </c>
      <c r="C33" s="13"/>
      <c r="D33" s="10">
        <v>6400</v>
      </c>
      <c r="E33" s="10"/>
      <c r="F33" s="10">
        <f t="shared" si="1"/>
        <v>6400</v>
      </c>
      <c r="G33" s="11">
        <v>2877.95</v>
      </c>
      <c r="H33" s="10">
        <v>2700</v>
      </c>
      <c r="I33" s="10">
        <v>488</v>
      </c>
      <c r="J33" s="17"/>
      <c r="K33" s="12">
        <v>-100</v>
      </c>
      <c r="L33" s="10">
        <f t="shared" si="0"/>
        <v>3088</v>
      </c>
      <c r="M33" s="10"/>
    </row>
    <row r="34" spans="1:13" x14ac:dyDescent="0.25">
      <c r="A34" s="7">
        <v>31</v>
      </c>
      <c r="B34" s="8" t="s">
        <v>44</v>
      </c>
      <c r="C34" s="9"/>
      <c r="D34" s="10">
        <v>6400</v>
      </c>
      <c r="E34" s="10"/>
      <c r="F34" s="10">
        <f t="shared" si="1"/>
        <v>6400</v>
      </c>
      <c r="G34" s="11">
        <v>2778.05</v>
      </c>
      <c r="H34" s="10">
        <v>2700</v>
      </c>
      <c r="I34" s="10">
        <v>499.20000000000005</v>
      </c>
      <c r="J34" s="12"/>
      <c r="K34" s="12"/>
      <c r="L34" s="10">
        <f t="shared" si="0"/>
        <v>3199.2</v>
      </c>
      <c r="M34" s="10"/>
    </row>
    <row r="35" spans="1:13" x14ac:dyDescent="0.25">
      <c r="A35" s="7">
        <v>32</v>
      </c>
      <c r="B35" s="8" t="s">
        <v>92</v>
      </c>
      <c r="C35" s="9"/>
      <c r="D35" s="10"/>
      <c r="E35" s="10"/>
      <c r="F35" s="10"/>
      <c r="G35" s="11"/>
      <c r="H35" s="10"/>
      <c r="I35" s="10"/>
      <c r="J35" s="17"/>
      <c r="K35" s="17"/>
      <c r="L35" s="10"/>
      <c r="M35" s="10"/>
    </row>
    <row r="36" spans="1:13" x14ac:dyDescent="0.25">
      <c r="A36" s="7">
        <v>33</v>
      </c>
      <c r="B36" s="14" t="s">
        <v>45</v>
      </c>
      <c r="C36" s="9"/>
      <c r="D36" s="10">
        <v>6400</v>
      </c>
      <c r="E36" s="10">
        <v>1148.4000000000001</v>
      </c>
      <c r="F36" s="10">
        <f t="shared" si="1"/>
        <v>7548.4</v>
      </c>
      <c r="G36" s="11">
        <v>3513.45</v>
      </c>
      <c r="H36" s="10">
        <v>2700</v>
      </c>
      <c r="I36" s="10">
        <v>1488</v>
      </c>
      <c r="J36" s="12"/>
      <c r="K36" s="12"/>
      <c r="L36" s="10">
        <f t="shared" si="0"/>
        <v>4188</v>
      </c>
      <c r="M36" s="10"/>
    </row>
    <row r="37" spans="1:13" x14ac:dyDescent="0.25">
      <c r="A37" s="7"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1"/>
        <v>6878.5</v>
      </c>
      <c r="G37" s="11">
        <v>2858.02</v>
      </c>
      <c r="H37" s="10">
        <v>2700</v>
      </c>
      <c r="I37" s="10">
        <v>585.6</v>
      </c>
      <c r="J37" s="12"/>
      <c r="K37" s="12"/>
      <c r="L37" s="10">
        <f t="shared" si="0"/>
        <v>3285.6</v>
      </c>
      <c r="M37" s="10"/>
    </row>
    <row r="38" spans="1:13" x14ac:dyDescent="0.25">
      <c r="A38" s="7">
        <v>35</v>
      </c>
      <c r="B38" s="14" t="s">
        <v>93</v>
      </c>
      <c r="C38" s="9"/>
      <c r="D38" s="10">
        <v>6400</v>
      </c>
      <c r="E38" s="10"/>
      <c r="F38" s="10">
        <f t="shared" si="1"/>
        <v>6400</v>
      </c>
      <c r="G38" s="11">
        <v>3111.81</v>
      </c>
      <c r="H38" s="10">
        <v>2700</v>
      </c>
      <c r="I38" s="10">
        <v>696</v>
      </c>
      <c r="J38" s="17"/>
      <c r="K38" s="17"/>
      <c r="L38" s="10">
        <f t="shared" si="0"/>
        <v>3396</v>
      </c>
      <c r="M38" s="10"/>
    </row>
    <row r="39" spans="1:13" x14ac:dyDescent="0.25">
      <c r="A39" s="7">
        <v>36</v>
      </c>
      <c r="B39" s="14" t="s">
        <v>94</v>
      </c>
      <c r="C39" s="9"/>
      <c r="D39" s="10">
        <v>6400</v>
      </c>
      <c r="E39" s="10">
        <v>478.5</v>
      </c>
      <c r="F39" s="10">
        <f t="shared" si="1"/>
        <v>6878.5</v>
      </c>
      <c r="G39" s="11">
        <v>3277.3</v>
      </c>
      <c r="H39" s="10">
        <v>2700</v>
      </c>
      <c r="I39" s="10">
        <v>390.40000000000003</v>
      </c>
      <c r="J39" s="17"/>
      <c r="K39" s="17"/>
      <c r="L39" s="10">
        <f t="shared" si="0"/>
        <v>3090.4</v>
      </c>
      <c r="M39" s="10"/>
    </row>
    <row r="40" spans="1:13" x14ac:dyDescent="0.25">
      <c r="A40" s="7"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1"/>
        <v>6878.5</v>
      </c>
      <c r="G40" s="11">
        <v>2963.32</v>
      </c>
      <c r="H40" s="10">
        <v>2700</v>
      </c>
      <c r="I40" s="10">
        <v>597.6</v>
      </c>
      <c r="J40" s="12"/>
      <c r="K40" s="12"/>
      <c r="L40" s="10">
        <f t="shared" si="0"/>
        <v>3297.6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F2E-0809-4D0E-B281-C981D9B6F3C3}">
  <dimension ref="A1:M48"/>
  <sheetViews>
    <sheetView topLeftCell="A31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2.88671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787.2</v>
      </c>
      <c r="J4" s="12"/>
      <c r="K4" s="12"/>
      <c r="L4" s="10">
        <v>3487.2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>
        <v>120</v>
      </c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2589.98+818.23</f>
        <v>3408.21</v>
      </c>
      <c r="H7" s="10">
        <v>2700</v>
      </c>
      <c r="I7" s="10">
        <v>1279.2</v>
      </c>
      <c r="J7" s="12"/>
      <c r="K7" s="12"/>
      <c r="L7" s="10">
        <v>3979.2</v>
      </c>
      <c r="M7" s="10">
        <v>46.04</v>
      </c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2589.98+818.23</f>
        <v>3408.21</v>
      </c>
      <c r="H11" s="10">
        <v>2700</v>
      </c>
      <c r="I11" s="10">
        <v>1019.2</v>
      </c>
      <c r="J11" s="12"/>
      <c r="K11" s="12"/>
      <c r="L11" s="10">
        <v>3719.2</v>
      </c>
      <c r="M11" s="10">
        <v>234.3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2700</v>
      </c>
      <c r="I12" s="10">
        <v>170.4</v>
      </c>
      <c r="J12" s="12"/>
      <c r="K12" s="12"/>
      <c r="L12" s="10">
        <v>2870.4</v>
      </c>
      <c r="M12" s="10">
        <v>355.83</v>
      </c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2613.69+818.23</f>
        <v>3431.92</v>
      </c>
      <c r="H14" s="10">
        <v>2700</v>
      </c>
      <c r="I14" s="10">
        <v>624</v>
      </c>
      <c r="J14" s="12"/>
      <c r="K14" s="12"/>
      <c r="L14" s="10">
        <v>3324</v>
      </c>
      <c r="M14" s="10">
        <v>542.75</v>
      </c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1276</v>
      </c>
      <c r="F15" s="10">
        <f t="shared" si="0"/>
        <v>7676</v>
      </c>
      <c r="G15" s="11">
        <v>3387.35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>
        <v>347.7</v>
      </c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>
        <v>-319</v>
      </c>
      <c r="F20" s="10">
        <f t="shared" si="0"/>
        <v>6081</v>
      </c>
      <c r="G20" s="11">
        <v>2231.67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464.8</v>
      </c>
      <c r="J22" s="12"/>
      <c r="K22" s="12"/>
      <c r="L22" s="10">
        <v>3164.8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230.4</v>
      </c>
      <c r="J23" s="12"/>
      <c r="K23" s="12"/>
      <c r="L23" s="10">
        <v>2930.4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80</v>
      </c>
      <c r="J24" s="12"/>
      <c r="K24" s="12"/>
      <c r="L24" s="10">
        <v>2780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511.20000000000005</v>
      </c>
      <c r="J28" s="12"/>
      <c r="K28" s="12"/>
      <c r="L28" s="10">
        <v>3211.2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>
        <v>658.34</v>
      </c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196.8</v>
      </c>
      <c r="J30" s="12"/>
      <c r="K30" s="12"/>
      <c r="L30" s="10">
        <v>2896.8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792</v>
      </c>
      <c r="J34" s="12"/>
      <c r="K34" s="12"/>
      <c r="L34" s="10">
        <v>3492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249.60000000000002</v>
      </c>
      <c r="J35" s="12"/>
      <c r="K35" s="12"/>
      <c r="L35" s="10">
        <v>2949.6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2585.19+927.33</f>
        <v>3512.52</v>
      </c>
      <c r="H38" s="10">
        <v>2700</v>
      </c>
      <c r="I38" s="10">
        <v>360</v>
      </c>
      <c r="J38" s="12"/>
      <c r="K38" s="12"/>
      <c r="L38" s="10">
        <v>3060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5">
      <c r="E41" s="15"/>
      <c r="F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A6B7-1845-4563-A9BF-71B197B425CF}">
  <dimension ref="A1:M48"/>
  <sheetViews>
    <sheetView topLeftCell="A28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2.88671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1377.6000000000001</v>
      </c>
      <c r="J7" s="12"/>
      <c r="K7" s="12"/>
      <c r="L7" s="10">
        <v>4077.6000000000004</v>
      </c>
      <c r="M7" s="10">
        <v>2.8</v>
      </c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504</v>
      </c>
      <c r="J8" s="12"/>
      <c r="K8" s="12">
        <v>-100</v>
      </c>
      <c r="L8" s="10">
        <v>3104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730.40000000000009</v>
      </c>
      <c r="J10" s="12"/>
      <c r="K10" s="12"/>
      <c r="L10" s="10">
        <v>3430.4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940.80000000000007</v>
      </c>
      <c r="J11" s="12"/>
      <c r="K11" s="12"/>
      <c r="L11" s="10">
        <v>3640.8</v>
      </c>
      <c r="M11" s="10">
        <v>485.1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239.20000000000002</v>
      </c>
      <c r="J13" s="12"/>
      <c r="K13" s="12"/>
      <c r="L13" s="10">
        <v>2939.2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624</v>
      </c>
      <c r="J14" s="12"/>
      <c r="K14" s="12"/>
      <c r="L14" s="10">
        <v>3324</v>
      </c>
      <c r="M14" s="10">
        <v>29</v>
      </c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108</v>
      </c>
      <c r="J15" s="12"/>
      <c r="K15" s="12"/>
      <c r="L15" s="10">
        <v>2808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300.8</v>
      </c>
      <c r="J16" s="12"/>
      <c r="K16" s="12">
        <v>-400</v>
      </c>
      <c r="L16" s="10">
        <v>2600.8000000000002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554.4</v>
      </c>
      <c r="J18" s="12"/>
      <c r="K18" s="12"/>
      <c r="L18" s="10">
        <v>3254.4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>
        <v>-100</v>
      </c>
      <c r="L20" s="10">
        <v>3780.8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281.60000000000002</v>
      </c>
      <c r="J23" s="12"/>
      <c r="K23" s="12"/>
      <c r="L23" s="10">
        <v>2981.6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2555.2800000000002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2365.27</v>
      </c>
      <c r="H26" s="10">
        <v>2700</v>
      </c>
      <c r="I26" s="10">
        <v>340.8</v>
      </c>
      <c r="J26" s="12"/>
      <c r="K26" s="12"/>
      <c r="L26" s="10">
        <v>3040.8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3096.37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397.6</v>
      </c>
      <c r="J28" s="12"/>
      <c r="K28" s="12"/>
      <c r="L28" s="10">
        <v>3097.6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416</v>
      </c>
      <c r="J29" s="12"/>
      <c r="K29" s="12"/>
      <c r="L29" s="10">
        <v>3116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1056</v>
      </c>
      <c r="J34" s="12"/>
      <c r="K34" s="12"/>
      <c r="L34" s="10">
        <v>3756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/>
      <c r="L37" s="10">
        <v>2992.8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432</v>
      </c>
      <c r="J38" s="12"/>
      <c r="K38" s="12">
        <v>-300</v>
      </c>
      <c r="L38" s="10">
        <v>2832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395.20000000000005</v>
      </c>
      <c r="J39" s="12"/>
      <c r="K39" s="12"/>
      <c r="L39" s="10">
        <v>3095.2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D360-7333-4815-A1BB-4A5C6A15AB88}">
  <dimension ref="A1:M48"/>
  <sheetViews>
    <sheetView topLeftCell="A13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2.88671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>
        <v>111.92</v>
      </c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2864.64</v>
      </c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648</v>
      </c>
      <c r="J8" s="12"/>
      <c r="K8" s="12"/>
      <c r="L8" s="10">
        <v>3348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>
        <v>497.35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511.20000000000005</v>
      </c>
      <c r="J12" s="12"/>
      <c r="K12" s="12"/>
      <c r="L12" s="10">
        <v>3211.2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312.8</v>
      </c>
      <c r="J13" s="12"/>
      <c r="K13" s="12"/>
      <c r="L13" s="10">
        <v>3012.8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520</v>
      </c>
      <c r="J14" s="12"/>
      <c r="K14" s="12"/>
      <c r="L14" s="10">
        <v>3220</v>
      </c>
      <c r="M14" s="10"/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172.8</v>
      </c>
      <c r="J15" s="12"/>
      <c r="K15" s="12"/>
      <c r="L15" s="10">
        <v>2872.8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1168</v>
      </c>
      <c r="J19" s="12"/>
      <c r="K19" s="12"/>
      <c r="L19" s="10">
        <v>3868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/>
      <c r="L20" s="10">
        <v>3880.8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398.40000000000003</v>
      </c>
      <c r="J22" s="12"/>
      <c r="K22" s="12"/>
      <c r="L22" s="10">
        <v>3098.4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307.20000000000005</v>
      </c>
      <c r="J23" s="12"/>
      <c r="K23" s="12"/>
      <c r="L23" s="10">
        <v>3007.2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284</v>
      </c>
      <c r="J26" s="12"/>
      <c r="K26" s="12"/>
      <c r="L26" s="10">
        <v>2984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408.8</v>
      </c>
      <c r="J32" s="12"/>
      <c r="K32" s="12"/>
      <c r="L32" s="10">
        <v>3108.8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390.40000000000003</v>
      </c>
      <c r="J37" s="12"/>
      <c r="K37" s="12"/>
      <c r="L37" s="10">
        <v>3090.4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531.20000000000005</v>
      </c>
      <c r="J40" s="12"/>
      <c r="K40" s="12"/>
      <c r="L40" s="10">
        <v>3231.2</v>
      </c>
      <c r="M40" s="10">
        <v>30.55</v>
      </c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8144-580D-4391-984B-03B9A8CE1D17}">
  <dimension ref="A1:M48"/>
  <sheetViews>
    <sheetView topLeftCell="A16" zoomScale="93" zoomScaleNormal="93" workbookViewId="0">
      <selection activeCell="H45" sqref="H45"/>
    </sheetView>
  </sheetViews>
  <sheetFormatPr defaultRowHeight="13.2" x14ac:dyDescent="0.25"/>
  <cols>
    <col min="1" max="1" width="8.109375" customWidth="1"/>
    <col min="2" max="2" width="24.5546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439.20000000000005</v>
      </c>
      <c r="J6" s="12"/>
      <c r="K6" s="12"/>
      <c r="L6" s="10">
        <v>3139.2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590.4</v>
      </c>
      <c r="J7" s="12"/>
      <c r="K7" s="12"/>
      <c r="L7" s="10">
        <v>3290.4</v>
      </c>
      <c r="M7" s="10"/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56</v>
      </c>
      <c r="J9" s="12"/>
      <c r="K9" s="12"/>
      <c r="L9" s="10">
        <v>2756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464.8</v>
      </c>
      <c r="J10" s="12"/>
      <c r="K10" s="12"/>
      <c r="L10" s="10">
        <v>3164.8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110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170.4</v>
      </c>
      <c r="J12" s="12"/>
      <c r="K12" s="12"/>
      <c r="L12" s="10">
        <v>2870.4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110.4</v>
      </c>
      <c r="J13" s="12"/>
      <c r="K13" s="12"/>
      <c r="L13" s="10">
        <v>2810.4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832</v>
      </c>
      <c r="J14" s="12"/>
      <c r="K14" s="12"/>
      <c r="L14" s="10">
        <v>3532</v>
      </c>
      <c r="M14" s="10"/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129.6</v>
      </c>
      <c r="J15" s="12"/>
      <c r="K15" s="12"/>
      <c r="L15" s="10">
        <v>2829.6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1185.6000000000001</v>
      </c>
      <c r="J21" s="12"/>
      <c r="K21" s="12"/>
      <c r="L21" s="10">
        <v>3885.6000000000004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>
        <v>-100</v>
      </c>
      <c r="L22" s="10">
        <v>2932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486.40000000000003</v>
      </c>
      <c r="J27" s="12"/>
      <c r="K27" s="12"/>
      <c r="L27" s="10">
        <v>3186.4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393.6</v>
      </c>
      <c r="J30" s="12"/>
      <c r="K30" s="12"/>
      <c r="L30" s="10">
        <v>3093.6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425.6</v>
      </c>
      <c r="J31" s="12"/>
      <c r="K31" s="12"/>
      <c r="L31" s="10">
        <v>3125.6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616</v>
      </c>
      <c r="J34" s="12"/>
      <c r="K34" s="12"/>
      <c r="L34" s="10">
        <v>3316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425.6</v>
      </c>
      <c r="J39" s="12"/>
      <c r="K39" s="12"/>
      <c r="L39" s="10">
        <v>3125.6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7211-7D69-4A93-9ACB-BBDA31C74874}">
  <dimension ref="A1:M48"/>
  <sheetViews>
    <sheetView topLeftCell="A16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4.5546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>
        <v>403</v>
      </c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2694.38</v>
      </c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792</v>
      </c>
      <c r="J8" s="12"/>
      <c r="K8" s="12"/>
      <c r="L8" s="10">
        <v>3492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>
        <v>-300</v>
      </c>
      <c r="L9" s="10">
        <v>2488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/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276</v>
      </c>
      <c r="J13" s="12"/>
      <c r="K13" s="12"/>
      <c r="L13" s="10">
        <v>2976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>
        <v>1061.0999999999999</v>
      </c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3248.28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>
        <v>543.75</v>
      </c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759.2</v>
      </c>
      <c r="J19" s="12"/>
      <c r="K19" s="12"/>
      <c r="L19" s="10">
        <v>3459.2</v>
      </c>
      <c r="M19" s="10">
        <v>512.08000000000004</v>
      </c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2487.2199999999998</v>
      </c>
      <c r="H20" s="10">
        <v>2700</v>
      </c>
      <c r="I20" s="10">
        <v>1500</v>
      </c>
      <c r="J20" s="12"/>
      <c r="K20" s="12"/>
      <c r="L20" s="10">
        <v>4200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2961.59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358.40000000000003</v>
      </c>
      <c r="J23" s="12"/>
      <c r="K23" s="12"/>
      <c r="L23" s="10">
        <v>3058.4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642.40000000000009</v>
      </c>
      <c r="J25" s="12"/>
      <c r="K25" s="12"/>
      <c r="L25" s="10">
        <v>3342.4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2962.6</v>
      </c>
      <c r="H28" s="10">
        <v>2700</v>
      </c>
      <c r="I28" s="10">
        <v>284</v>
      </c>
      <c r="J28" s="12"/>
      <c r="K28" s="12">
        <v>-100</v>
      </c>
      <c r="L28" s="10">
        <v>2884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2962.18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>
        <v>817.71</v>
      </c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341.6</v>
      </c>
      <c r="J33" s="12"/>
      <c r="K33" s="12"/>
      <c r="L33" s="10">
        <v>3041.6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704</v>
      </c>
      <c r="J34" s="12"/>
      <c r="K34" s="12"/>
      <c r="L34" s="10">
        <v>3404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332.8</v>
      </c>
      <c r="J35" s="12"/>
      <c r="K35" s="12"/>
      <c r="L35" s="10">
        <v>3032.8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341.6</v>
      </c>
      <c r="J37" s="12"/>
      <c r="K37" s="12"/>
      <c r="L37" s="10">
        <v>3041.6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664</v>
      </c>
      <c r="J40" s="12"/>
      <c r="K40" s="12"/>
      <c r="L40" s="10">
        <v>3364</v>
      </c>
      <c r="M40" s="10">
        <v>177.2</v>
      </c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642B-C5C9-48AE-922B-2E54EE6DDB95}">
  <dimension ref="A1:M48"/>
  <sheetViews>
    <sheetView topLeftCell="A16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4.5546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885.6</v>
      </c>
      <c r="J7" s="12"/>
      <c r="K7" s="12"/>
      <c r="L7" s="10">
        <v>3585.6</v>
      </c>
      <c r="M7" s="10"/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360</v>
      </c>
      <c r="J8" s="12"/>
      <c r="K8" s="12"/>
      <c r="L8" s="10">
        <v>3060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/>
      <c r="L9" s="10">
        <v>2788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398.40000000000003</v>
      </c>
      <c r="J10" s="12"/>
      <c r="K10" s="12"/>
      <c r="L10" s="10">
        <v>3098.4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862.40000000000009</v>
      </c>
      <c r="J11" s="12"/>
      <c r="K11" s="12"/>
      <c r="L11" s="10">
        <v>3562.4</v>
      </c>
      <c r="M11" s="10"/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349.6</v>
      </c>
      <c r="J13" s="12"/>
      <c r="K13" s="12"/>
      <c r="L13" s="10">
        <v>3049.6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/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151.20000000000002</v>
      </c>
      <c r="J15" s="12"/>
      <c r="K15" s="12"/>
      <c r="L15" s="10">
        <v>2851.2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934.40000000000009</v>
      </c>
      <c r="J19" s="12"/>
      <c r="K19" s="12"/>
      <c r="L19" s="10">
        <v>3634.4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256</v>
      </c>
      <c r="J24" s="12"/>
      <c r="K24" s="12"/>
      <c r="L24" s="10">
        <v>2956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456</v>
      </c>
      <c r="J27" s="12"/>
      <c r="K27" s="12">
        <v>-300</v>
      </c>
      <c r="L27" s="10">
        <v>2856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227.20000000000002</v>
      </c>
      <c r="J28" s="12"/>
      <c r="K28" s="12"/>
      <c r="L28" s="10">
        <v>2927.2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>
        <v>538</v>
      </c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459.20000000000005</v>
      </c>
      <c r="J30" s="12"/>
      <c r="K30" s="12"/>
      <c r="L30" s="10">
        <v>3159.2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>
        <v>11019.68</v>
      </c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208</v>
      </c>
      <c r="J35" s="12"/>
      <c r="K35" s="12"/>
      <c r="L35" s="10">
        <v>2908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334.40000000000003</v>
      </c>
      <c r="J39" s="12"/>
      <c r="K39" s="12"/>
      <c r="L39" s="10">
        <v>3034.4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398.40000000000003</v>
      </c>
      <c r="J40" s="12"/>
      <c r="K40" s="12"/>
      <c r="L40" s="10">
        <v>3098.4</v>
      </c>
      <c r="M40" s="10">
        <v>6903.48</v>
      </c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A30D-C71C-4ED2-8FC5-3BC794EBD6D0}">
  <dimension ref="A1:M48"/>
  <sheetViews>
    <sheetView topLeftCell="A16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4.5546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590.4</v>
      </c>
      <c r="J4" s="12"/>
      <c r="K4" s="12"/>
      <c r="L4" s="10">
        <v>3290.4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1082.4000000000001</v>
      </c>
      <c r="J7" s="12"/>
      <c r="K7" s="12"/>
      <c r="L7" s="10">
        <v>3782.4</v>
      </c>
      <c r="M7" s="10">
        <v>260.04000000000002</v>
      </c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432</v>
      </c>
      <c r="J8" s="12"/>
      <c r="K8" s="12">
        <v>-100</v>
      </c>
      <c r="L8" s="10">
        <v>3032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531.20000000000005</v>
      </c>
      <c r="J10" s="12"/>
      <c r="K10" s="12"/>
      <c r="L10" s="10">
        <v>3231.2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207.5</v>
      </c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>
        <v>-100</v>
      </c>
      <c r="L12" s="10">
        <v>2940.8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368</v>
      </c>
      <c r="J13" s="12"/>
      <c r="K13" s="12"/>
      <c r="L13" s="10">
        <v>3068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780</v>
      </c>
      <c r="J14" s="12"/>
      <c r="K14" s="12"/>
      <c r="L14" s="10">
        <v>3480</v>
      </c>
      <c r="M14" s="10"/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451.20000000000005</v>
      </c>
      <c r="J16" s="12"/>
      <c r="K16" s="12"/>
      <c r="L16" s="10">
        <v>3151.2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>
        <v>-100</v>
      </c>
      <c r="L19" s="10">
        <v>3592.8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384</v>
      </c>
      <c r="J23" s="12"/>
      <c r="K23" s="12"/>
      <c r="L23" s="10">
        <v>3084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288</v>
      </c>
      <c r="J24" s="12"/>
      <c r="K24" s="12"/>
      <c r="L24" s="10">
        <v>2988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397.6</v>
      </c>
      <c r="J26" s="12"/>
      <c r="K26" s="12"/>
      <c r="L26" s="10">
        <v>3097.6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568</v>
      </c>
      <c r="J28" s="12"/>
      <c r="K28" s="12">
        <v>-100</v>
      </c>
      <c r="L28" s="10">
        <v>3168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984</v>
      </c>
      <c r="J30" s="12"/>
      <c r="K30" s="12"/>
      <c r="L30" s="10">
        <v>3684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525.6</v>
      </c>
      <c r="J32" s="12"/>
      <c r="K32" s="12"/>
      <c r="L32" s="10">
        <v>3225.6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292.8</v>
      </c>
      <c r="J33" s="12"/>
      <c r="K33" s="12"/>
      <c r="L33" s="10">
        <v>2992.8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1232</v>
      </c>
      <c r="J34" s="12"/>
      <c r="K34" s="12"/>
      <c r="L34" s="10">
        <v>3932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>
        <v>-100</v>
      </c>
      <c r="L37" s="10">
        <v>2892.8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54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79C7-BC46-457B-AABB-A6F01C691DA7}">
  <dimension ref="A1:M48"/>
  <sheetViews>
    <sheetView topLeftCell="A52" zoomScale="93" zoomScaleNormal="93" workbookViewId="0">
      <selection activeCell="E38" sqref="E38"/>
    </sheetView>
  </sheetViews>
  <sheetFormatPr defaultRowHeight="13.2" x14ac:dyDescent="0.25"/>
  <cols>
    <col min="1" max="1" width="8.109375" customWidth="1"/>
    <col min="2" max="2" width="24.5546875" customWidth="1"/>
    <col min="3" max="3" width="11.88671875" hidden="1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5" max="1026" width="8.6640625" customWidth="1"/>
  </cols>
  <sheetData>
    <row r="1" spans="1:13" x14ac:dyDescent="0.25">
      <c r="A1" s="27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5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2546.66+1363.72</f>
        <v>3910.38</v>
      </c>
      <c r="H5" s="10">
        <v>2700</v>
      </c>
      <c r="I5" s="10">
        <v>448</v>
      </c>
      <c r="J5" s="12"/>
      <c r="K5" s="12"/>
      <c r="L5" s="10">
        <v>3148</v>
      </c>
      <c r="M5" s="10"/>
    </row>
    <row r="6" spans="1:13" x14ac:dyDescent="0.25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2573.42+818.23</f>
        <v>3391.65</v>
      </c>
      <c r="H6" s="10">
        <v>2700</v>
      </c>
      <c r="I6" s="10">
        <v>146.4</v>
      </c>
      <c r="J6" s="12"/>
      <c r="K6" s="12"/>
      <c r="L6" s="10">
        <v>2846.4</v>
      </c>
      <c r="M6" s="10"/>
    </row>
    <row r="7" spans="1:13" x14ac:dyDescent="0.25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2573.42+818.23</f>
        <v>3391.65</v>
      </c>
      <c r="H7" s="10">
        <v>2700</v>
      </c>
      <c r="I7" s="10">
        <v>492</v>
      </c>
      <c r="J7" s="12"/>
      <c r="K7" s="12"/>
      <c r="L7" s="10">
        <v>3192</v>
      </c>
      <c r="M7" s="10"/>
    </row>
    <row r="8" spans="1:13" x14ac:dyDescent="0.25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72</v>
      </c>
      <c r="J8" s="12"/>
      <c r="K8" s="12"/>
      <c r="L8" s="10">
        <v>2772</v>
      </c>
      <c r="M8" s="10"/>
    </row>
    <row r="9" spans="1:13" x14ac:dyDescent="0.25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48</v>
      </c>
      <c r="J9" s="12"/>
      <c r="K9" s="12">
        <v>-100</v>
      </c>
      <c r="L9" s="10">
        <v>2648</v>
      </c>
      <c r="M9" s="10"/>
    </row>
    <row r="10" spans="1:13" x14ac:dyDescent="0.25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265.60000000000002</v>
      </c>
      <c r="J10" s="12"/>
      <c r="K10" s="12"/>
      <c r="L10" s="10">
        <v>2965.6</v>
      </c>
      <c r="M10" s="10"/>
    </row>
    <row r="11" spans="1:13" x14ac:dyDescent="0.25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2573.42+818.23</f>
        <v>3391.65</v>
      </c>
      <c r="H11" s="10">
        <v>2700</v>
      </c>
      <c r="I11" s="10">
        <v>313.60000000000002</v>
      </c>
      <c r="J11" s="12"/>
      <c r="K11" s="12"/>
      <c r="L11" s="10">
        <v>3013.6</v>
      </c>
      <c r="M11" s="10"/>
    </row>
    <row r="12" spans="1:13" x14ac:dyDescent="0.25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5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92</v>
      </c>
      <c r="J13" s="12"/>
      <c r="K13" s="12"/>
      <c r="L13" s="10">
        <v>2792</v>
      </c>
      <c r="M13" s="10"/>
    </row>
    <row r="14" spans="1:13" x14ac:dyDescent="0.25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2609.55+818.23</f>
        <v>3427.78</v>
      </c>
      <c r="H14" s="10">
        <v>2700</v>
      </c>
      <c r="I14" s="10">
        <v>208</v>
      </c>
      <c r="J14" s="12"/>
      <c r="K14" s="12"/>
      <c r="L14" s="10">
        <v>2908</v>
      </c>
      <c r="M14" s="10"/>
    </row>
    <row r="15" spans="1:13" x14ac:dyDescent="0.25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5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37.6</v>
      </c>
      <c r="J16" s="12"/>
      <c r="K16" s="12">
        <v>-100</v>
      </c>
      <c r="L16" s="10">
        <v>2637.6</v>
      </c>
      <c r="M16" s="10"/>
    </row>
    <row r="17" spans="1:13" x14ac:dyDescent="0.25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2069.16+846.94</f>
        <v>2916.1</v>
      </c>
      <c r="H17" s="10">
        <v>2700</v>
      </c>
      <c r="I17" s="10">
        <v>140.80000000000001</v>
      </c>
      <c r="J17" s="12"/>
      <c r="K17" s="12"/>
      <c r="L17" s="10">
        <v>2840.8</v>
      </c>
      <c r="M17" s="10"/>
    </row>
    <row r="18" spans="1:13" x14ac:dyDescent="0.25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79.2</v>
      </c>
      <c r="J18" s="12"/>
      <c r="K18" s="12"/>
      <c r="L18" s="10">
        <v>2779.2</v>
      </c>
      <c r="M18" s="10"/>
    </row>
    <row r="19" spans="1:13" x14ac:dyDescent="0.25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233.60000000000002</v>
      </c>
      <c r="J19" s="12"/>
      <c r="K19" s="12"/>
      <c r="L19" s="10">
        <v>2933.6</v>
      </c>
      <c r="M19" s="10"/>
    </row>
    <row r="20" spans="1:13" x14ac:dyDescent="0.25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295.2</v>
      </c>
      <c r="J20" s="12"/>
      <c r="K20" s="12"/>
      <c r="L20" s="10">
        <v>2995.2</v>
      </c>
      <c r="M20" s="10"/>
    </row>
    <row r="21" spans="1:13" x14ac:dyDescent="0.25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624</v>
      </c>
      <c r="J21" s="12"/>
      <c r="K21" s="12"/>
      <c r="L21" s="10">
        <v>3324</v>
      </c>
      <c r="M21" s="10"/>
    </row>
    <row r="22" spans="1:13" x14ac:dyDescent="0.25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132.80000000000001</v>
      </c>
      <c r="J22" s="12"/>
      <c r="K22" s="12">
        <v>-100</v>
      </c>
      <c r="L22" s="10">
        <v>2732.8</v>
      </c>
      <c r="M22" s="10"/>
    </row>
    <row r="23" spans="1:13" x14ac:dyDescent="0.25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76.800000000000011</v>
      </c>
      <c r="J23" s="12"/>
      <c r="K23" s="12"/>
      <c r="L23" s="10">
        <v>2776.8</v>
      </c>
      <c r="M23" s="10"/>
    </row>
    <row r="24" spans="1:13" x14ac:dyDescent="0.25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64</v>
      </c>
      <c r="J24" s="12"/>
      <c r="K24" s="12"/>
      <c r="L24" s="10">
        <v>2764</v>
      </c>
      <c r="M24" s="10"/>
    </row>
    <row r="25" spans="1:13" x14ac:dyDescent="0.25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 t="s">
        <v>66</v>
      </c>
      <c r="H25" s="10">
        <v>2700</v>
      </c>
      <c r="I25" s="10">
        <v>233.60000000000002</v>
      </c>
      <c r="J25" s="12"/>
      <c r="K25" s="12"/>
      <c r="L25" s="10">
        <v>2933.6</v>
      </c>
      <c r="M25" s="10"/>
    </row>
    <row r="26" spans="1:13" x14ac:dyDescent="0.25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113.60000000000001</v>
      </c>
      <c r="J26" s="12"/>
      <c r="K26" s="12"/>
      <c r="L26" s="10">
        <v>2813.6</v>
      </c>
      <c r="M26" s="10"/>
    </row>
    <row r="27" spans="1:13" x14ac:dyDescent="0.25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364.8</v>
      </c>
      <c r="J27" s="12"/>
      <c r="K27" s="12">
        <v>-200</v>
      </c>
      <c r="L27" s="10">
        <v>2864.8</v>
      </c>
      <c r="M27" s="10"/>
    </row>
    <row r="28" spans="1:13" x14ac:dyDescent="0.25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56.800000000000004</v>
      </c>
      <c r="J28" s="12"/>
      <c r="K28" s="12"/>
      <c r="L28" s="10">
        <v>2756.8</v>
      </c>
      <c r="M28" s="10"/>
    </row>
    <row r="29" spans="1:13" x14ac:dyDescent="0.25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5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262.40000000000003</v>
      </c>
      <c r="J30" s="12"/>
      <c r="K30" s="12"/>
      <c r="L30" s="10">
        <v>2962.4</v>
      </c>
      <c r="M30" s="10"/>
    </row>
    <row r="31" spans="1:13" x14ac:dyDescent="0.25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212.8</v>
      </c>
      <c r="J31" s="12"/>
      <c r="K31" s="12"/>
      <c r="L31" s="10">
        <v>2912.8</v>
      </c>
      <c r="M31" s="10"/>
    </row>
    <row r="32" spans="1:13" x14ac:dyDescent="0.25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2488.19</v>
      </c>
      <c r="H32" s="10">
        <v>2700</v>
      </c>
      <c r="I32" s="10">
        <v>0</v>
      </c>
      <c r="J32" s="12"/>
      <c r="K32" s="12"/>
      <c r="L32" s="10">
        <v>2700</v>
      </c>
      <c r="M32" s="10"/>
    </row>
    <row r="33" spans="1:13" x14ac:dyDescent="0.25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97.600000000000009</v>
      </c>
      <c r="J33" s="12"/>
      <c r="K33" s="12"/>
      <c r="L33" s="10">
        <v>2797.6</v>
      </c>
      <c r="M33" s="10"/>
    </row>
    <row r="34" spans="1:13" x14ac:dyDescent="0.25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264</v>
      </c>
      <c r="J34" s="12"/>
      <c r="K34" s="12"/>
      <c r="L34" s="10">
        <v>2964</v>
      </c>
      <c r="M34" s="10"/>
    </row>
    <row r="35" spans="1:13" x14ac:dyDescent="0.25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41.6</v>
      </c>
      <c r="J35" s="12"/>
      <c r="K35" s="12"/>
      <c r="L35" s="10">
        <v>2741.6</v>
      </c>
      <c r="M35" s="10"/>
    </row>
    <row r="36" spans="1:13" x14ac:dyDescent="0.25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1289.6000000000001</v>
      </c>
      <c r="J36" s="12"/>
      <c r="K36" s="12"/>
      <c r="L36" s="10">
        <v>3989.6000000000004</v>
      </c>
      <c r="M36" s="10"/>
    </row>
    <row r="37" spans="1:13" x14ac:dyDescent="0.25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5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2568.02+927.33</f>
        <v>3495.35</v>
      </c>
      <c r="H38" s="10">
        <v>2700</v>
      </c>
      <c r="I38" s="10">
        <v>144</v>
      </c>
      <c r="J38" s="12"/>
      <c r="K38" s="12"/>
      <c r="L38" s="10">
        <v>2844</v>
      </c>
      <c r="M38" s="10"/>
    </row>
    <row r="39" spans="1:13" x14ac:dyDescent="0.25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273.60000000000002</v>
      </c>
      <c r="J39" s="12"/>
      <c r="K39" s="12"/>
      <c r="L39" s="10">
        <v>2973.6</v>
      </c>
      <c r="M39" s="10"/>
    </row>
    <row r="40" spans="1:13" x14ac:dyDescent="0.25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132.80000000000001</v>
      </c>
      <c r="J40" s="12"/>
      <c r="K40" s="12"/>
      <c r="L40" s="10">
        <v>2832.8</v>
      </c>
      <c r="M40" s="10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55</v>
      </c>
    </row>
    <row r="48" spans="1:13" x14ac:dyDescent="0.25">
      <c r="B48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  <vt:lpstr>Ottobre 2025</vt:lpstr>
      <vt:lpstr>Novembre 2025</vt:lpstr>
      <vt:lpstr>Dicembre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2025-01-30T10:42:40Z</dcterms:created>
  <dcterms:modified xsi:type="dcterms:W3CDTF">2025-12-30T11:34:42Z</dcterms:modified>
</cp:coreProperties>
</file>